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0\04_Open Record Evaluations\"/>
    </mc:Choice>
  </mc:AlternateContent>
  <bookViews>
    <workbookView xWindow="0" yWindow="0" windowWidth="28800" windowHeight="14235" tabRatio="722" firstSheet="1" activeTab="9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5" r:id="rId5"/>
    <sheet name="Evaluator 6" sheetId="16" r:id="rId6"/>
    <sheet name="HUB" sheetId="10" r:id="rId7"/>
    <sheet name="Cost Summary" sheetId="14" r:id="rId8"/>
    <sheet name="Summary" sheetId="1" r:id="rId9"/>
    <sheet name="Evaluation" sheetId="17" r:id="rId10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F5" i="14" l="1"/>
  <c r="F4" i="14"/>
  <c r="F3" i="14"/>
  <c r="H5" i="16" l="1"/>
  <c r="H6" i="16"/>
  <c r="H4" i="16"/>
  <c r="H5" i="15"/>
  <c r="H6" i="15"/>
  <c r="H4" i="15"/>
  <c r="H5" i="9"/>
  <c r="H6" i="9"/>
  <c r="H4" i="9"/>
  <c r="H5" i="5"/>
  <c r="H6" i="5"/>
  <c r="H4" i="5"/>
  <c r="H5" i="3"/>
  <c r="H6" i="3"/>
  <c r="H4" i="3"/>
  <c r="H5" i="2"/>
  <c r="H6" i="2"/>
  <c r="H4" i="2"/>
  <c r="I6" i="10"/>
  <c r="I5" i="10"/>
  <c r="I4" i="10"/>
  <c r="A4" i="14" l="1"/>
  <c r="A5" i="14"/>
  <c r="A3" i="14"/>
  <c r="L6" i="1" l="1"/>
  <c r="M6" i="1"/>
  <c r="N6" i="1"/>
  <c r="O6" i="1"/>
  <c r="P6" i="1"/>
  <c r="K6" i="1"/>
  <c r="A15" i="14" l="1"/>
  <c r="J5" i="14"/>
  <c r="J4" i="14"/>
  <c r="A14" i="14"/>
  <c r="J3" i="14"/>
  <c r="A13" i="14"/>
  <c r="B4" i="14" l="1"/>
  <c r="H4" i="14" s="1"/>
  <c r="B5" i="14"/>
  <c r="H5" i="14" s="1"/>
  <c r="B3" i="14"/>
  <c r="H3" i="14" s="1"/>
  <c r="H7" i="14" l="1"/>
  <c r="B14" i="14" s="1"/>
  <c r="F5" i="16" l="1"/>
  <c r="I5" i="16" s="1"/>
  <c r="G8" i="1" s="1"/>
  <c r="F5" i="5"/>
  <c r="I5" i="5" s="1"/>
  <c r="D8" i="1" s="1"/>
  <c r="F5" i="3"/>
  <c r="I5" i="3" s="1"/>
  <c r="C8" i="1" s="1"/>
  <c r="F5" i="2"/>
  <c r="I5" i="2" s="1"/>
  <c r="F5" i="15"/>
  <c r="I5" i="15" s="1"/>
  <c r="F8" i="1" s="1"/>
  <c r="F5" i="9"/>
  <c r="I5" i="9" s="1"/>
  <c r="E8" i="1" s="1"/>
  <c r="B13" i="14"/>
  <c r="D13" i="14"/>
  <c r="E13" i="14" s="1"/>
  <c r="D14" i="14"/>
  <c r="E14" i="14" s="1"/>
  <c r="D15" i="14"/>
  <c r="E15" i="14" s="1"/>
  <c r="B15" i="14"/>
  <c r="F4" i="9" l="1"/>
  <c r="I4" i="9" s="1"/>
  <c r="E7" i="1" s="1"/>
  <c r="F4" i="2"/>
  <c r="I4" i="2" s="1"/>
  <c r="B7" i="1" s="1"/>
  <c r="F4" i="16"/>
  <c r="I4" i="16" s="1"/>
  <c r="G7" i="1" s="1"/>
  <c r="F4" i="5"/>
  <c r="I4" i="5" s="1"/>
  <c r="D7" i="1" s="1"/>
  <c r="F4" i="15"/>
  <c r="I4" i="15" s="1"/>
  <c r="F7" i="1" s="1"/>
  <c r="F4" i="3"/>
  <c r="I4" i="3" s="1"/>
  <c r="C7" i="1" s="1"/>
  <c r="F6" i="2"/>
  <c r="I6" i="2" s="1"/>
  <c r="B9" i="1" s="1"/>
  <c r="F6" i="16"/>
  <c r="I6" i="16" s="1"/>
  <c r="G9" i="1" s="1"/>
  <c r="F6" i="15"/>
  <c r="I6" i="15" s="1"/>
  <c r="F9" i="1" s="1"/>
  <c r="F6" i="5"/>
  <c r="I6" i="5" s="1"/>
  <c r="D9" i="1" s="1"/>
  <c r="M8" i="1" s="1"/>
  <c r="F6" i="3"/>
  <c r="I6" i="3" s="1"/>
  <c r="C9" i="1" s="1"/>
  <c r="F6" i="9"/>
  <c r="I6" i="9" s="1"/>
  <c r="E9" i="1" s="1"/>
  <c r="C13" i="14"/>
  <c r="C14" i="14"/>
  <c r="C15" i="14"/>
  <c r="B8" i="1"/>
  <c r="L7" i="1" l="1"/>
  <c r="M7" i="1"/>
  <c r="O7" i="1"/>
  <c r="P7" i="1"/>
  <c r="N9" i="1"/>
  <c r="L9" i="1"/>
  <c r="N7" i="1"/>
  <c r="O8" i="1"/>
  <c r="L8" i="1"/>
  <c r="M9" i="1"/>
  <c r="O9" i="1"/>
  <c r="P9" i="1"/>
  <c r="P8" i="1"/>
  <c r="N8" i="1"/>
  <c r="A8" i="1"/>
  <c r="A9" i="1"/>
  <c r="A7" i="1"/>
  <c r="K8" i="1" l="1"/>
  <c r="Q8" i="1" s="1"/>
  <c r="K7" i="1"/>
  <c r="Q7" i="1" s="1"/>
  <c r="K9" i="1"/>
  <c r="Q9" i="1" s="1"/>
  <c r="H7" i="1"/>
  <c r="H8" i="1"/>
  <c r="H9" i="1"/>
  <c r="R8" i="1" l="1"/>
  <c r="R9" i="1"/>
  <c r="R7" i="1"/>
</calcChain>
</file>

<file path=xl/comments1.xml><?xml version="1.0" encoding="utf-8"?>
<comments xmlns="http://schemas.openxmlformats.org/spreadsheetml/2006/main">
  <authors>
    <author>Jamil, Hasan R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Fromula
Fee on CCL + Pre-Construction Phase Fee + Staff Amt 24 Months Term + Bonds and Insurance Amt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COW Calculation</t>
        </r>
        <r>
          <rPr>
            <sz val="9"/>
            <color indexed="81"/>
            <rFont val="Tahoma"/>
            <family val="2"/>
          </rPr>
          <t xml:space="preserve">
COW = ((CCL)–(staff+bonds)–(Precon))/(fee%+1)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Fromula:
((1-(Vendor Amount - Lowest Vendor Amount)/Lowest Vendor Amount)*High Score)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<sst xmlns="http://schemas.openxmlformats.org/spreadsheetml/2006/main" count="133" uniqueCount="66">
  <si>
    <t xml:space="preserve">RESPONDENT SUMMARY </t>
  </si>
  <si>
    <t>Evaluator 1</t>
  </si>
  <si>
    <t>Evaluator 2</t>
  </si>
  <si>
    <t>Evaluator 3</t>
  </si>
  <si>
    <t>Evaluator 4</t>
  </si>
  <si>
    <t>Evaluator 5</t>
  </si>
  <si>
    <t>Criteria 5</t>
  </si>
  <si>
    <t>Criteria 6</t>
  </si>
  <si>
    <t>EVALUATION SUMMARY</t>
  </si>
  <si>
    <t>updated 11/17</t>
  </si>
  <si>
    <t>Rank of Average</t>
  </si>
  <si>
    <t>Rank</t>
  </si>
  <si>
    <t>Average Total Score</t>
  </si>
  <si>
    <t>Score</t>
  </si>
  <si>
    <t>Technical</t>
  </si>
  <si>
    <t>Avg of comm rank per vendor</t>
  </si>
  <si>
    <t>Pre-Construction Phase</t>
  </si>
  <si>
    <t>Construction Phase</t>
  </si>
  <si>
    <t xml:space="preserve"> </t>
  </si>
  <si>
    <t>Fee on COW</t>
  </si>
  <si>
    <t>Fee</t>
  </si>
  <si>
    <t>Fee Percentage</t>
  </si>
  <si>
    <t>Staff Amt Monthly</t>
  </si>
  <si>
    <t>Bonds and Insurance Amt</t>
  </si>
  <si>
    <t xml:space="preserve">Sum of Fees </t>
  </si>
  <si>
    <t xml:space="preserve">Cost of Work </t>
  </si>
  <si>
    <t>CCL</t>
  </si>
  <si>
    <t>Project Month:</t>
  </si>
  <si>
    <t>Lowest Sum:</t>
  </si>
  <si>
    <t xml:space="preserve">Formula = </t>
  </si>
  <si>
    <t>((1-Vendor Amount - Lowest Vendor Amount)/Lowest Vendor Amount)*High Score)</t>
  </si>
  <si>
    <t>SCORING SUMMARY</t>
  </si>
  <si>
    <t>Delta to Low Bid</t>
  </si>
  <si>
    <t>Delta % to Low Bid</t>
  </si>
  <si>
    <t>Criteria 7 (HUB)</t>
  </si>
  <si>
    <t>Total</t>
  </si>
  <si>
    <t>Evaluator 6</t>
  </si>
  <si>
    <t>Turner</t>
  </si>
  <si>
    <t>Vaughn</t>
  </si>
  <si>
    <t>Criteria 1 + 3</t>
  </si>
  <si>
    <t>Criteria 2 + 4</t>
  </si>
  <si>
    <t>Whiting-Turner</t>
  </si>
  <si>
    <t>NOTE:  Purchasing is basing the monthly Staffing Amt given by facilities on 19 months stated in the RFP from December 2020-June 2022.</t>
  </si>
  <si>
    <t xml:space="preserve"> RFP730-20056 CMAR Auxiliary Retail Center</t>
  </si>
  <si>
    <t>Staff Amt 19 Months Term</t>
  </si>
  <si>
    <t>University of Houston Evaluation Matrix $1 Million+</t>
  </si>
  <si>
    <t>RFP730-20056 CMAR Auxiliary Retail Center</t>
  </si>
  <si>
    <t>Name</t>
  </si>
  <si>
    <t>Evaluation Due Date</t>
  </si>
  <si>
    <t>Click to review the Non Disclosure Agreement</t>
  </si>
  <si>
    <t>Click to review the Nepotism Agreement</t>
  </si>
  <si>
    <t xml:space="preserve"> Criteria 1 and 3</t>
  </si>
  <si>
    <t xml:space="preserve"> Criteria 2 and 4</t>
  </si>
  <si>
    <t xml:space="preserve"> Criteria 5</t>
  </si>
  <si>
    <t xml:space="preserve"> Criteria 6</t>
  </si>
  <si>
    <t xml:space="preserve"> Criteria 7</t>
  </si>
  <si>
    <t>Respondent’s Pre-Construction Phase Services, Project Execution Plan, and Estimating and Cost Control Measures (Sections 4.3 &amp; 4.5)</t>
  </si>
  <si>
    <t>Respondent’s Construction Phase Services and Project Execution Plan, and Project Planning and Scheduling (Sections 4.4 &amp; 4.6)</t>
  </si>
  <si>
    <t>Respondent’s Cost and Delivery Proposal (Section 4.7)
**PURCHASING WILL SCORE COST -EVERYONE ELSE LEAVE BLANK**</t>
  </si>
  <si>
    <t>Respondent’s Past University of Houston System Project Experience (Section 4.8)</t>
  </si>
  <si>
    <t>Respondent’s Past HUB/MBE/WBE Goal Attainment and Quality of Procedures for UHS HUB Goal Attainment on this Project  (Section 4.9)
**HUB WILL SCORE HUB - EVERYONE ELSE LEAVE BLANK**</t>
  </si>
  <si>
    <t>Points (1-5)</t>
  </si>
  <si>
    <t xml:space="preserve">Vaughn </t>
  </si>
  <si>
    <t xml:space="preserve">Turner </t>
  </si>
  <si>
    <t xml:space="preserve">Committee Members: </t>
  </si>
  <si>
    <t>Updated: 10/19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</si>
</sst>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_);_(@_)"/>
    <numFmt numFmtId="165" formatCode="_([$$-409]* #,##0.00_);_([$$-409]* \(#,##0.00\);_([$$-409]* &quot;-&quot;??_);_(@_)"/>
    <numFmt numFmtId="166" formatCode="[$-F800]dddd\,\ mmmm\ dd\,\ yyyy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name val="Arial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21">
    <xf numFmtId="0" fontId="0" fillId="0" borderId="0"/>
    <xf numFmtId="44" fontId="22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22" fillId="2" borderId="1" applyNumberFormat="0" applyFont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2" applyNumberFormat="0" applyAlignment="0" applyProtection="0"/>
    <xf numFmtId="0" fontId="28" fillId="22" borderId="3" applyNumberFormat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2" applyNumberFormat="0" applyAlignment="0" applyProtection="0"/>
    <xf numFmtId="0" fontId="35" fillId="0" borderId="7" applyNumberFormat="0" applyFill="0" applyAlignment="0" applyProtection="0"/>
    <xf numFmtId="0" fontId="36" fillId="23" borderId="0" applyNumberFormat="0" applyBorder="0" applyAlignment="0" applyProtection="0"/>
    <xf numFmtId="0" fontId="23" fillId="2" borderId="1" applyNumberFormat="0" applyFont="0" applyAlignment="0" applyProtection="0"/>
    <xf numFmtId="0" fontId="37" fillId="21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8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2" applyNumberFormat="0" applyAlignment="0" applyProtection="0"/>
    <xf numFmtId="0" fontId="28" fillId="22" borderId="3" applyNumberFormat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2" applyNumberFormat="0" applyAlignment="0" applyProtection="0"/>
    <xf numFmtId="0" fontId="35" fillId="0" borderId="7" applyNumberFormat="0" applyFill="0" applyAlignment="0" applyProtection="0"/>
    <xf numFmtId="0" fontId="36" fillId="23" borderId="0" applyNumberFormat="0" applyBorder="0" applyAlignment="0" applyProtection="0"/>
    <xf numFmtId="0" fontId="37" fillId="21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22" fillId="0" borderId="0"/>
    <xf numFmtId="0" fontId="22" fillId="2" borderId="1" applyNumberFormat="0" applyFont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2" fillId="0" borderId="0"/>
    <xf numFmtId="0" fontId="22" fillId="2" borderId="1" applyNumberFormat="0" applyFont="0" applyAlignment="0" applyProtection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43" fontId="22" fillId="0" borderId="0" applyFont="0" applyFill="0" applyBorder="0" applyAlignment="0" applyProtection="0"/>
    <xf numFmtId="0" fontId="6" fillId="0" borderId="0"/>
    <xf numFmtId="44" fontId="51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61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0" fillId="0" borderId="0" xfId="0" applyBorder="1"/>
    <xf numFmtId="0" fontId="20" fillId="0" borderId="0" xfId="0" applyFont="1" applyBorder="1" applyAlignment="1"/>
    <xf numFmtId="0" fontId="22" fillId="0" borderId="0" xfId="0" applyFont="1"/>
    <xf numFmtId="0" fontId="0" fillId="0" borderId="0" xfId="0"/>
    <xf numFmtId="0" fontId="20" fillId="0" borderId="0" xfId="0" applyFont="1" applyBorder="1" applyAlignment="1">
      <alignment horizontal="left"/>
    </xf>
    <xf numFmtId="0" fontId="43" fillId="0" borderId="0" xfId="0" applyFont="1" applyBorder="1" applyAlignment="1">
      <alignment horizontal="left"/>
    </xf>
    <xf numFmtId="0" fontId="43" fillId="26" borderId="0" xfId="0" applyFont="1" applyFill="1" applyAlignment="1"/>
    <xf numFmtId="0" fontId="44" fillId="26" borderId="0" xfId="0" applyFont="1" applyFill="1"/>
    <xf numFmtId="0" fontId="21" fillId="26" borderId="0" xfId="0" applyFont="1" applyFill="1"/>
    <xf numFmtId="0" fontId="44" fillId="26" borderId="0" xfId="0" applyFont="1" applyFill="1" applyBorder="1"/>
    <xf numFmtId="0" fontId="20" fillId="26" borderId="0" xfId="0" applyFont="1" applyFill="1"/>
    <xf numFmtId="0" fontId="20" fillId="26" borderId="0" xfId="0" applyFont="1" applyFill="1" applyBorder="1" applyAlignment="1">
      <alignment horizontal="left" vertical="center"/>
    </xf>
    <xf numFmtId="0" fontId="20" fillId="26" borderId="0" xfId="0" applyFont="1" applyFill="1" applyBorder="1" applyAlignment="1">
      <alignment horizontal="right" textRotation="90" wrapText="1"/>
    </xf>
    <xf numFmtId="0" fontId="20" fillId="26" borderId="0" xfId="0" applyFont="1" applyFill="1" applyAlignment="1">
      <alignment horizontal="center" vertical="center"/>
    </xf>
    <xf numFmtId="0" fontId="21" fillId="26" borderId="11" xfId="0" applyFont="1" applyFill="1" applyBorder="1" applyAlignment="1">
      <alignment horizontal="right"/>
    </xf>
    <xf numFmtId="0" fontId="21" fillId="26" borderId="11" xfId="0" applyFont="1" applyFill="1" applyBorder="1" applyAlignment="1">
      <alignment horizontal="left"/>
    </xf>
    <xf numFmtId="0" fontId="45" fillId="26" borderId="0" xfId="0" applyFont="1" applyFill="1"/>
    <xf numFmtId="0" fontId="42" fillId="25" borderId="13" xfId="0" applyFont="1" applyFill="1" applyBorder="1" applyAlignment="1">
      <alignment horizontal="right"/>
    </xf>
    <xf numFmtId="0" fontId="49" fillId="0" borderId="10" xfId="100" applyFont="1" applyFill="1" applyBorder="1" applyAlignment="1">
      <alignment horizontal="right"/>
    </xf>
    <xf numFmtId="2" fontId="22" fillId="0" borderId="0" xfId="98" applyNumberFormat="1" applyFont="1"/>
    <xf numFmtId="0" fontId="41" fillId="25" borderId="14" xfId="0" applyFont="1" applyFill="1" applyBorder="1" applyAlignment="1">
      <alignment horizontal="right" textRotation="90" wrapText="1"/>
    </xf>
    <xf numFmtId="0" fontId="21" fillId="26" borderId="0" xfId="0" applyFont="1" applyFill="1" applyAlignment="1">
      <alignment horizontal="right"/>
    </xf>
    <xf numFmtId="0" fontId="43" fillId="26" borderId="0" xfId="0" applyFont="1" applyFill="1" applyAlignment="1">
      <alignment horizontal="right"/>
    </xf>
    <xf numFmtId="0" fontId="21" fillId="26" borderId="11" xfId="0" applyFont="1" applyFill="1" applyBorder="1"/>
    <xf numFmtId="0" fontId="21" fillId="26" borderId="12" xfId="0" applyFont="1" applyFill="1" applyBorder="1"/>
    <xf numFmtId="0" fontId="20" fillId="26" borderId="14" xfId="0" applyFont="1" applyFill="1" applyBorder="1" applyAlignment="1">
      <alignment horizontal="right" textRotation="90" wrapText="1"/>
    </xf>
    <xf numFmtId="4" fontId="21" fillId="26" borderId="13" xfId="0" applyNumberFormat="1" applyFont="1" applyFill="1" applyBorder="1" applyAlignment="1">
      <alignment horizontal="right"/>
    </xf>
    <xf numFmtId="4" fontId="21" fillId="26" borderId="15" xfId="0" applyNumberFormat="1" applyFont="1" applyFill="1" applyBorder="1" applyAlignment="1">
      <alignment horizontal="right"/>
    </xf>
    <xf numFmtId="0" fontId="21" fillId="26" borderId="13" xfId="0" applyFont="1" applyFill="1" applyBorder="1" applyAlignment="1">
      <alignment horizontal="right"/>
    </xf>
    <xf numFmtId="0" fontId="21" fillId="26" borderId="15" xfId="0" applyFont="1" applyFill="1" applyBorder="1" applyAlignment="1">
      <alignment horizontal="right"/>
    </xf>
    <xf numFmtId="0" fontId="47" fillId="0" borderId="0" xfId="0" applyFont="1" applyBorder="1" applyAlignment="1">
      <alignment horizontal="center" vertical="center" wrapText="1"/>
    </xf>
    <xf numFmtId="0" fontId="53" fillId="27" borderId="18" xfId="0" applyFont="1" applyFill="1" applyBorder="1" applyAlignment="1">
      <alignment horizontal="center" vertical="center" wrapText="1"/>
    </xf>
    <xf numFmtId="0" fontId="53" fillId="28" borderId="20" xfId="0" applyFont="1" applyFill="1" applyBorder="1" applyAlignment="1">
      <alignment horizontal="center" vertical="center" wrapText="1"/>
    </xf>
    <xf numFmtId="0" fontId="0" fillId="28" borderId="21" xfId="0" applyFill="1" applyBorder="1"/>
    <xf numFmtId="0" fontId="54" fillId="0" borderId="16" xfId="0" applyFont="1" applyFill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27" borderId="18" xfId="0" applyFont="1" applyFill="1" applyBorder="1" applyAlignment="1">
      <alignment horizontal="center" vertical="center" wrapText="1"/>
    </xf>
    <xf numFmtId="0" fontId="47" fillId="28" borderId="19" xfId="0" applyFont="1" applyFill="1" applyBorder="1" applyAlignment="1">
      <alignment horizontal="center" vertical="center" wrapText="1"/>
    </xf>
    <xf numFmtId="0" fontId="47" fillId="28" borderId="23" xfId="0" applyFont="1" applyFill="1" applyBorder="1" applyAlignment="1">
      <alignment horizontal="center" vertical="center" wrapText="1"/>
    </xf>
    <xf numFmtId="0" fontId="47" fillId="28" borderId="24" xfId="0" applyFont="1" applyFill="1" applyBorder="1" applyAlignment="1">
      <alignment horizontal="center" vertical="center" wrapText="1"/>
    </xf>
    <xf numFmtId="0" fontId="52" fillId="28" borderId="25" xfId="0" applyFont="1" applyFill="1" applyBorder="1" applyAlignment="1">
      <alignment vertical="center" wrapText="1"/>
    </xf>
    <xf numFmtId="0" fontId="55" fillId="0" borderId="26" xfId="0" applyFont="1" applyFill="1" applyBorder="1" applyAlignment="1">
      <alignment horizontal="center" vertical="center" wrapText="1"/>
    </xf>
    <xf numFmtId="0" fontId="52" fillId="29" borderId="26" xfId="0" applyFont="1" applyFill="1" applyBorder="1" applyAlignment="1">
      <alignment horizontal="center" vertical="center" wrapText="1"/>
    </xf>
    <xf numFmtId="0" fontId="22" fillId="0" borderId="27" xfId="2" applyFont="1" applyFill="1" applyBorder="1" applyAlignment="1"/>
    <xf numFmtId="44" fontId="22" fillId="0" borderId="28" xfId="108" applyFont="1" applyFill="1" applyBorder="1" applyAlignment="1"/>
    <xf numFmtId="164" fontId="0" fillId="24" borderId="28" xfId="0" applyNumberFormat="1" applyFill="1" applyBorder="1" applyAlignment="1">
      <alignment vertical="center"/>
    </xf>
    <xf numFmtId="10" fontId="0" fillId="24" borderId="28" xfId="0" applyNumberFormat="1" applyFill="1" applyBorder="1" applyAlignment="1">
      <alignment horizontal="center" vertical="center"/>
    </xf>
    <xf numFmtId="164" fontId="54" fillId="24" borderId="28" xfId="0" applyNumberFormat="1" applyFont="1" applyFill="1" applyBorder="1" applyAlignment="1">
      <alignment vertical="center"/>
    </xf>
    <xf numFmtId="164" fontId="48" fillId="0" borderId="28" xfId="0" applyNumberFormat="1" applyFont="1" applyFill="1" applyBorder="1" applyAlignment="1">
      <alignment vertical="center"/>
    </xf>
    <xf numFmtId="165" fontId="0" fillId="0" borderId="28" xfId="0" applyNumberFormat="1" applyFill="1" applyBorder="1"/>
    <xf numFmtId="165" fontId="0" fillId="0" borderId="0" xfId="0" applyNumberFormat="1"/>
    <xf numFmtId="164" fontId="0" fillId="24" borderId="27" xfId="0" applyNumberFormat="1" applyFill="1" applyBorder="1" applyAlignment="1">
      <alignment vertical="center"/>
    </xf>
    <xf numFmtId="10" fontId="0" fillId="24" borderId="27" xfId="0" applyNumberFormat="1" applyFill="1" applyBorder="1" applyAlignment="1">
      <alignment horizontal="center" vertical="center"/>
    </xf>
    <xf numFmtId="164" fontId="54" fillId="24" borderId="27" xfId="0" applyNumberFormat="1" applyFont="1" applyFill="1" applyBorder="1" applyAlignment="1">
      <alignment vertical="center"/>
    </xf>
    <xf numFmtId="165" fontId="0" fillId="0" borderId="27" xfId="0" applyNumberFormat="1" applyFill="1" applyBorder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47" fillId="0" borderId="0" xfId="0" applyFont="1" applyFill="1" applyAlignment="1">
      <alignment horizontal="right" vertical="center"/>
    </xf>
    <xf numFmtId="164" fontId="47" fillId="0" borderId="0" xfId="0" applyNumberFormat="1" applyFont="1" applyFill="1" applyAlignment="1">
      <alignment vertical="center"/>
    </xf>
    <xf numFmtId="164" fontId="47" fillId="0" borderId="0" xfId="0" applyNumberFormat="1" applyFont="1" applyFill="1" applyAlignment="1">
      <alignment horizontal="right" vertical="center"/>
    </xf>
    <xf numFmtId="164" fontId="56" fillId="0" borderId="18" xfId="0" applyNumberFormat="1" applyFont="1" applyFill="1" applyBorder="1" applyAlignment="1">
      <alignment vertical="center"/>
    </xf>
    <xf numFmtId="0" fontId="22" fillId="0" borderId="0" xfId="0" applyFont="1" applyAlignment="1">
      <alignment horizontal="right"/>
    </xf>
    <xf numFmtId="43" fontId="22" fillId="0" borderId="0" xfId="106" applyFont="1" applyFill="1" applyAlignment="1">
      <alignment vertical="center"/>
    </xf>
    <xf numFmtId="0" fontId="5" fillId="0" borderId="0" xfId="109"/>
    <xf numFmtId="0" fontId="5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2" fillId="0" borderId="0" xfId="0" applyFont="1" applyFill="1" applyBorder="1"/>
    <xf numFmtId="0" fontId="22" fillId="0" borderId="18" xfId="0" applyFont="1" applyFill="1" applyBorder="1" applyAlignment="1">
      <alignment vertical="center"/>
    </xf>
    <xf numFmtId="0" fontId="49" fillId="0" borderId="18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7" fillId="0" borderId="0" xfId="0" applyFont="1" applyFill="1" applyBorder="1"/>
    <xf numFmtId="0" fontId="22" fillId="0" borderId="29" xfId="2" applyFont="1" applyFill="1" applyBorder="1" applyAlignment="1"/>
    <xf numFmtId="2" fontId="49" fillId="0" borderId="28" xfId="0" applyNumberFormat="1" applyFont="1" applyFill="1" applyBorder="1" applyAlignment="1">
      <alignment horizontal="center" vertical="center"/>
    </xf>
    <xf numFmtId="1" fontId="47" fillId="0" borderId="28" xfId="0" applyNumberFormat="1" applyFont="1" applyFill="1" applyBorder="1" applyAlignment="1">
      <alignment horizontal="center" vertical="center"/>
    </xf>
    <xf numFmtId="44" fontId="0" fillId="0" borderId="28" xfId="0" applyNumberFormat="1" applyFill="1" applyBorder="1" applyAlignment="1">
      <alignment horizontal="center" vertical="center"/>
    </xf>
    <xf numFmtId="10" fontId="52" fillId="0" borderId="30" xfId="0" applyNumberFormat="1" applyFont="1" applyFill="1" applyBorder="1" applyAlignment="1">
      <alignment horizontal="center" vertical="center"/>
    </xf>
    <xf numFmtId="10" fontId="5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49" fillId="0" borderId="27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0" fontId="52" fillId="24" borderId="18" xfId="109" applyFont="1" applyFill="1" applyBorder="1" applyAlignment="1">
      <alignment vertical="top" wrapText="1"/>
    </xf>
    <xf numFmtId="0" fontId="52" fillId="0" borderId="0" xfId="109" applyFont="1" applyFill="1" applyBorder="1" applyAlignment="1">
      <alignment vertical="top" wrapText="1"/>
    </xf>
    <xf numFmtId="0" fontId="5" fillId="0" borderId="0" xfId="109" applyFont="1" applyFill="1" applyBorder="1" applyAlignment="1">
      <alignment horizontal="left" vertical="top" wrapText="1"/>
    </xf>
    <xf numFmtId="2" fontId="48" fillId="0" borderId="0" xfId="0" applyNumberFormat="1" applyFont="1"/>
    <xf numFmtId="0" fontId="0" fillId="24" borderId="0" xfId="0" applyFill="1"/>
    <xf numFmtId="2" fontId="21" fillId="26" borderId="11" xfId="0" applyNumberFormat="1" applyFont="1" applyFill="1" applyBorder="1"/>
    <xf numFmtId="0" fontId="21" fillId="28" borderId="0" xfId="0" applyFont="1" applyFill="1"/>
    <xf numFmtId="164" fontId="22" fillId="24" borderId="27" xfId="0" applyNumberFormat="1" applyFont="1" applyFill="1" applyBorder="1" applyAlignment="1">
      <alignment vertical="center"/>
    </xf>
    <xf numFmtId="0" fontId="47" fillId="0" borderId="10" xfId="111" applyFont="1" applyBorder="1" applyAlignment="1">
      <alignment horizontal="right"/>
    </xf>
    <xf numFmtId="0" fontId="22" fillId="0" borderId="0" xfId="98" applyFont="1"/>
    <xf numFmtId="0" fontId="21" fillId="0" borderId="0" xfId="0" applyFont="1" applyFill="1"/>
    <xf numFmtId="0" fontId="21" fillId="28" borderId="11" xfId="0" applyFont="1" applyFill="1" applyBorder="1" applyAlignment="1">
      <alignment horizontal="left"/>
    </xf>
    <xf numFmtId="2" fontId="21" fillId="28" borderId="11" xfId="0" applyNumberFormat="1" applyFont="1" applyFill="1" applyBorder="1"/>
    <xf numFmtId="4" fontId="21" fillId="28" borderId="15" xfId="0" applyNumberFormat="1" applyFont="1" applyFill="1" applyBorder="1" applyAlignment="1">
      <alignment horizontal="right"/>
    </xf>
    <xf numFmtId="0" fontId="21" fillId="28" borderId="12" xfId="0" applyFont="1" applyFill="1" applyBorder="1"/>
    <xf numFmtId="0" fontId="21" fillId="28" borderId="11" xfId="0" applyFont="1" applyFill="1" applyBorder="1" applyAlignment="1">
      <alignment horizontal="right"/>
    </xf>
    <xf numFmtId="0" fontId="21" fillId="28" borderId="15" xfId="0" applyFont="1" applyFill="1" applyBorder="1" applyAlignment="1">
      <alignment horizontal="right"/>
    </xf>
    <xf numFmtId="0" fontId="42" fillId="28" borderId="13" xfId="0" applyFont="1" applyFill="1" applyBorder="1" applyAlignment="1">
      <alignment horizontal="right"/>
    </xf>
    <xf numFmtId="0" fontId="22" fillId="0" borderId="0" xfId="98" applyFont="1"/>
    <xf numFmtId="0" fontId="22" fillId="0" borderId="0" xfId="98" applyFont="1"/>
    <xf numFmtId="0" fontId="47" fillId="0" borderId="0" xfId="98" applyFont="1" applyAlignment="1">
      <alignment horizontal="left"/>
    </xf>
    <xf numFmtId="0" fontId="46" fillId="0" borderId="10" xfId="11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3" fillId="28" borderId="19" xfId="0" applyFont="1" applyFill="1" applyBorder="1" applyAlignment="1">
      <alignment horizontal="center" vertical="center" wrapText="1"/>
    </xf>
    <xf numFmtId="0" fontId="53" fillId="28" borderId="20" xfId="0" applyFont="1" applyFill="1" applyBorder="1" applyAlignment="1">
      <alignment horizontal="center" vertical="center" wrapText="1"/>
    </xf>
    <xf numFmtId="0" fontId="57" fillId="0" borderId="19" xfId="0" applyFont="1" applyFill="1" applyBorder="1" applyAlignment="1">
      <alignment horizontal="center" vertical="center"/>
    </xf>
    <xf numFmtId="0" fontId="57" fillId="0" borderId="20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left"/>
    </xf>
    <xf numFmtId="0" fontId="43" fillId="26" borderId="0" xfId="0" applyFont="1" applyFill="1" applyAlignment="1">
      <alignment horizontal="right"/>
    </xf>
    <xf numFmtId="0" fontId="20" fillId="26" borderId="0" xfId="98" applyFont="1" applyFill="1" applyAlignment="1">
      <alignment horizontal="left" wrapText="1"/>
    </xf>
    <xf numFmtId="0" fontId="20" fillId="26" borderId="0" xfId="98" applyFont="1" applyFill="1" applyAlignment="1">
      <alignment wrapText="1"/>
    </xf>
    <xf numFmtId="0" fontId="22" fillId="26" borderId="0" xfId="98" applyFont="1" applyFill="1"/>
    <xf numFmtId="0" fontId="20" fillId="0" borderId="0" xfId="98" applyFont="1" applyFill="1" applyAlignment="1">
      <alignment horizontal="left"/>
    </xf>
    <xf numFmtId="0" fontId="21" fillId="26" borderId="0" xfId="98" applyFont="1" applyFill="1"/>
    <xf numFmtId="0" fontId="46" fillId="26" borderId="0" xfId="119" applyFont="1" applyFill="1" applyBorder="1" applyAlignment="1">
      <alignment horizontal="left"/>
    </xf>
    <xf numFmtId="0" fontId="22" fillId="24" borderId="19" xfId="119" applyFont="1" applyFill="1" applyBorder="1" applyAlignment="1" applyProtection="1">
      <alignment horizontal="center"/>
      <protection locked="0"/>
    </xf>
    <xf numFmtId="0" fontId="22" fillId="24" borderId="20" xfId="119" applyFont="1" applyFill="1" applyBorder="1" applyAlignment="1" applyProtection="1">
      <alignment horizontal="center"/>
      <protection locked="0"/>
    </xf>
    <xf numFmtId="0" fontId="22" fillId="24" borderId="21" xfId="119" applyFont="1" applyFill="1" applyBorder="1" applyAlignment="1" applyProtection="1">
      <alignment horizontal="center"/>
      <protection locked="0"/>
    </xf>
    <xf numFmtId="166" fontId="59" fillId="0" borderId="0" xfId="119" applyNumberFormat="1" applyFont="1" applyFill="1" applyBorder="1" applyAlignment="1">
      <alignment horizontal="center"/>
    </xf>
    <xf numFmtId="0" fontId="59" fillId="26" borderId="0" xfId="119" applyFont="1" applyFill="1" applyBorder="1" applyAlignment="1"/>
    <xf numFmtId="0" fontId="62" fillId="24" borderId="0" xfId="120" applyFont="1" applyFill="1"/>
    <xf numFmtId="0" fontId="22" fillId="24" borderId="0" xfId="98" applyFont="1" applyFill="1"/>
    <xf numFmtId="0" fontId="46" fillId="24" borderId="0" xfId="119" applyFont="1" applyFill="1" applyBorder="1" applyAlignment="1"/>
    <xf numFmtId="0" fontId="59" fillId="24" borderId="0" xfId="119" applyFont="1" applyFill="1" applyBorder="1" applyAlignment="1"/>
    <xf numFmtId="0" fontId="47" fillId="24" borderId="0" xfId="98" applyFont="1" applyFill="1"/>
    <xf numFmtId="0" fontId="61" fillId="26" borderId="0" xfId="120" applyFill="1"/>
    <xf numFmtId="0" fontId="22" fillId="26" borderId="0" xfId="98" applyFont="1" applyFill="1" applyAlignment="1">
      <alignment horizontal="center"/>
    </xf>
    <xf numFmtId="0" fontId="47" fillId="30" borderId="17" xfId="98" applyFont="1" applyFill="1" applyBorder="1" applyAlignment="1">
      <alignment horizontal="left"/>
    </xf>
    <xf numFmtId="0" fontId="47" fillId="30" borderId="16" xfId="98" applyFont="1" applyFill="1" applyBorder="1" applyAlignment="1">
      <alignment horizontal="left"/>
    </xf>
    <xf numFmtId="0" fontId="47" fillId="30" borderId="31" xfId="98" applyFont="1" applyFill="1" applyBorder="1" applyAlignment="1">
      <alignment horizontal="left"/>
    </xf>
    <xf numFmtId="0" fontId="49" fillId="30" borderId="17" xfId="98" applyFont="1" applyFill="1" applyBorder="1" applyAlignment="1">
      <alignment horizontal="left"/>
    </xf>
    <xf numFmtId="0" fontId="49" fillId="30" borderId="16" xfId="98" applyFont="1" applyFill="1" applyBorder="1" applyAlignment="1">
      <alignment horizontal="left"/>
    </xf>
    <xf numFmtId="0" fontId="49" fillId="30" borderId="31" xfId="98" applyFont="1" applyFill="1" applyBorder="1" applyAlignment="1">
      <alignment horizontal="left"/>
    </xf>
    <xf numFmtId="0" fontId="63" fillId="26" borderId="17" xfId="98" applyFont="1" applyFill="1" applyBorder="1" applyAlignment="1">
      <alignment horizontal="left" vertical="top" wrapText="1"/>
    </xf>
    <xf numFmtId="0" fontId="63" fillId="26" borderId="16" xfId="98" applyFont="1" applyFill="1" applyBorder="1" applyAlignment="1">
      <alignment horizontal="left" vertical="top" wrapText="1"/>
    </xf>
    <xf numFmtId="0" fontId="63" fillId="26" borderId="31" xfId="98" applyFont="1" applyFill="1" applyBorder="1" applyAlignment="1">
      <alignment horizontal="left" vertical="top" wrapText="1"/>
    </xf>
    <xf numFmtId="0" fontId="64" fillId="26" borderId="17" xfId="98" applyFont="1" applyFill="1" applyBorder="1" applyAlignment="1">
      <alignment horizontal="left" vertical="top" wrapText="1"/>
    </xf>
    <xf numFmtId="0" fontId="64" fillId="26" borderId="16" xfId="98" applyFont="1" applyFill="1" applyBorder="1" applyAlignment="1">
      <alignment horizontal="left" vertical="top" wrapText="1"/>
    </xf>
    <xf numFmtId="0" fontId="64" fillId="26" borderId="31" xfId="98" applyFont="1" applyFill="1" applyBorder="1" applyAlignment="1">
      <alignment horizontal="left" vertical="top" wrapText="1"/>
    </xf>
    <xf numFmtId="0" fontId="63" fillId="26" borderId="0" xfId="98" applyFont="1" applyFill="1" applyAlignment="1">
      <alignment wrapText="1"/>
    </xf>
    <xf numFmtId="0" fontId="63" fillId="25" borderId="32" xfId="98" applyFont="1" applyFill="1" applyBorder="1" applyAlignment="1">
      <alignment horizontal="center" wrapText="1"/>
    </xf>
    <xf numFmtId="0" fontId="63" fillId="25" borderId="33" xfId="98" applyFont="1" applyFill="1" applyBorder="1" applyAlignment="1">
      <alignment horizontal="center" wrapText="1"/>
    </xf>
    <xf numFmtId="0" fontId="63" fillId="25" borderId="34" xfId="98" applyFont="1" applyFill="1" applyBorder="1" applyAlignment="1">
      <alignment horizontal="center" wrapText="1"/>
    </xf>
    <xf numFmtId="0" fontId="63" fillId="26" borderId="0" xfId="98" applyFont="1" applyFill="1" applyAlignment="1">
      <alignment horizontal="center" wrapText="1"/>
    </xf>
    <xf numFmtId="0" fontId="65" fillId="26" borderId="11" xfId="98" applyFont="1" applyFill="1" applyBorder="1" applyAlignment="1">
      <alignment wrapText="1"/>
    </xf>
    <xf numFmtId="0" fontId="22" fillId="24" borderId="13" xfId="98" applyFont="1" applyFill="1" applyBorder="1" applyAlignment="1" applyProtection="1">
      <alignment horizontal="center"/>
      <protection locked="0"/>
    </xf>
    <xf numFmtId="0" fontId="22" fillId="24" borderId="11" xfId="98" applyFont="1" applyFill="1" applyBorder="1" applyAlignment="1" applyProtection="1">
      <alignment horizontal="center"/>
      <protection locked="0"/>
    </xf>
    <xf numFmtId="0" fontId="22" fillId="24" borderId="35" xfId="98" applyFont="1" applyFill="1" applyBorder="1" applyAlignment="1" applyProtection="1">
      <alignment horizontal="center"/>
      <protection locked="0"/>
    </xf>
    <xf numFmtId="0" fontId="65" fillId="26" borderId="12" xfId="98" applyFont="1" applyFill="1" applyBorder="1" applyAlignment="1">
      <alignment wrapText="1"/>
    </xf>
    <xf numFmtId="0" fontId="22" fillId="24" borderId="15" xfId="98" applyFont="1" applyFill="1" applyBorder="1" applyAlignment="1" applyProtection="1">
      <alignment horizontal="center"/>
      <protection locked="0"/>
    </xf>
    <xf numFmtId="0" fontId="22" fillId="24" borderId="12" xfId="98" applyFont="1" applyFill="1" applyBorder="1" applyAlignment="1" applyProtection="1">
      <alignment horizontal="center"/>
      <protection locked="0"/>
    </xf>
    <xf numFmtId="0" fontId="22" fillId="24" borderId="36" xfId="98" applyFont="1" applyFill="1" applyBorder="1" applyAlignment="1" applyProtection="1">
      <alignment horizontal="center"/>
      <protection locked="0"/>
    </xf>
    <xf numFmtId="0" fontId="22" fillId="31" borderId="0" xfId="98" applyFont="1" applyFill="1" applyBorder="1"/>
    <xf numFmtId="0" fontId="22" fillId="31" borderId="37" xfId="98" applyFont="1" applyFill="1" applyBorder="1"/>
    <xf numFmtId="0" fontId="22" fillId="26" borderId="10" xfId="98" applyFont="1" applyFill="1" applyBorder="1"/>
    <xf numFmtId="0" fontId="49" fillId="26" borderId="0" xfId="98" applyFont="1" applyFill="1"/>
    <xf numFmtId="0" fontId="22" fillId="26" borderId="0" xfId="98" applyFont="1" applyFill="1" applyAlignment="1">
      <alignment wrapText="1"/>
    </xf>
    <xf numFmtId="0" fontId="66" fillId="0" borderId="0" xfId="119" applyFont="1" applyAlignment="1">
      <alignment horizontal="left"/>
    </xf>
    <xf numFmtId="0" fontId="65" fillId="0" borderId="0" xfId="98" applyFont="1" applyFill="1"/>
    <xf numFmtId="0" fontId="61" fillId="0" borderId="0" xfId="120" applyFill="1"/>
    <xf numFmtId="0" fontId="22" fillId="0" borderId="0" xfId="98" applyFont="1" applyFill="1"/>
    <xf numFmtId="0" fontId="22" fillId="0" borderId="0" xfId="98" applyFont="1" applyFill="1" applyAlignment="1">
      <alignment wrapText="1"/>
    </xf>
    <xf numFmtId="0" fontId="45" fillId="26" borderId="0" xfId="98" applyFont="1" applyFill="1"/>
  </cellXfs>
  <cellStyles count="121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omma 2" xfId="106"/>
    <cellStyle name="Currency 2" xfId="1"/>
    <cellStyle name="Currency 3" xfId="108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20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10" xfId="116"/>
    <cellStyle name="Normal 11" xfId="119"/>
    <cellStyle name="Normal 2" xfId="2"/>
    <cellStyle name="Normal 3" xfId="3"/>
    <cellStyle name="Normal 3 2" xfId="88"/>
    <cellStyle name="Normal 3 3" xfId="97"/>
    <cellStyle name="Normal 3 3 2" xfId="107"/>
    <cellStyle name="Normal 3 4" xfId="105"/>
    <cellStyle name="Normal 3 5" xfId="109"/>
    <cellStyle name="Normal 4" xfId="4"/>
    <cellStyle name="Normal 4 10" xfId="100"/>
    <cellStyle name="Normal 4 11" xfId="102"/>
    <cellStyle name="Normal 4 12" xfId="104"/>
    <cellStyle name="Normal 4 13" xfId="111"/>
    <cellStyle name="Normal 4 14" xfId="114"/>
    <cellStyle name="Normal 4 15" xfId="117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01"/>
    <cellStyle name="Normal 7" xfId="103"/>
    <cellStyle name="Normal 8" xfId="110"/>
    <cellStyle name="Normal 9" xfId="113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12"/>
    <cellStyle name="Percent 3" xfId="115"/>
    <cellStyle name="Percent 4" xfId="118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72402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190500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7</xdr:row>
          <xdr:rowOff>114300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F17" sqref="F17"/>
    </sheetView>
  </sheetViews>
  <sheetFormatPr defaultRowHeight="12.75" x14ac:dyDescent="0.2"/>
  <cols>
    <col min="1" max="3" width="9.42578125" customWidth="1"/>
    <col min="4" max="5" width="12.5703125" bestFit="1" customWidth="1"/>
    <col min="6" max="7" width="9.28515625" bestFit="1" customWidth="1"/>
    <col min="8" max="8" width="15" style="6" bestFit="1" customWidth="1"/>
    <col min="9" max="9" width="12.42578125" bestFit="1" customWidth="1"/>
  </cols>
  <sheetData>
    <row r="1" spans="1:11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4"/>
    </row>
    <row r="2" spans="1:11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</row>
    <row r="3" spans="1:11" s="5" customFormat="1" x14ac:dyDescent="0.2">
      <c r="A3" s="107"/>
      <c r="B3" s="107"/>
      <c r="C3" s="107"/>
      <c r="D3" s="94" t="s">
        <v>39</v>
      </c>
      <c r="E3" s="94" t="s">
        <v>40</v>
      </c>
      <c r="F3" s="94" t="s">
        <v>6</v>
      </c>
      <c r="G3" s="94" t="s">
        <v>7</v>
      </c>
      <c r="H3" s="94" t="s">
        <v>34</v>
      </c>
      <c r="I3" s="21" t="s">
        <v>35</v>
      </c>
    </row>
    <row r="4" spans="1:11" x14ac:dyDescent="0.2">
      <c r="A4" s="106" t="s">
        <v>38</v>
      </c>
      <c r="B4" s="106"/>
      <c r="C4" s="106"/>
      <c r="D4" s="104">
        <v>27</v>
      </c>
      <c r="E4" s="104">
        <v>23</v>
      </c>
      <c r="F4" s="22">
        <f>'Cost Summary'!B13</f>
        <v>25.14083579748106</v>
      </c>
      <c r="G4" s="105">
        <v>5</v>
      </c>
      <c r="H4" s="22">
        <f>HUB!I4</f>
        <v>10</v>
      </c>
      <c r="I4" s="89">
        <f>SUM(D4:H4)</f>
        <v>90.14083579748106</v>
      </c>
      <c r="J4" s="6"/>
      <c r="K4" s="6"/>
    </row>
    <row r="5" spans="1:11" x14ac:dyDescent="0.2">
      <c r="A5" s="106" t="s">
        <v>37</v>
      </c>
      <c r="B5" s="106"/>
      <c r="C5" s="106"/>
      <c r="D5" s="104">
        <v>30</v>
      </c>
      <c r="E5" s="104">
        <v>25</v>
      </c>
      <c r="F5" s="22">
        <f>'Cost Summary'!B14</f>
        <v>30</v>
      </c>
      <c r="G5" s="105">
        <v>5</v>
      </c>
      <c r="H5" s="22">
        <f>HUB!I5</f>
        <v>10</v>
      </c>
      <c r="I5" s="89">
        <f>SUM(D5:H5)</f>
        <v>100</v>
      </c>
      <c r="J5" s="6"/>
      <c r="K5" s="6"/>
    </row>
    <row r="6" spans="1:11" x14ac:dyDescent="0.2">
      <c r="A6" s="106" t="s">
        <v>41</v>
      </c>
      <c r="B6" s="106"/>
      <c r="C6" s="106"/>
      <c r="D6" s="104">
        <v>24</v>
      </c>
      <c r="E6" s="104">
        <v>20</v>
      </c>
      <c r="F6" s="22">
        <f>'Cost Summary'!B15</f>
        <v>27.86023072579647</v>
      </c>
      <c r="G6" s="105">
        <v>3</v>
      </c>
      <c r="H6" s="22">
        <f>HUB!I6</f>
        <v>10</v>
      </c>
      <c r="I6" s="89">
        <f>SUM(D6:H6)</f>
        <v>84.86023072579647</v>
      </c>
      <c r="J6" s="6"/>
      <c r="K6" s="6"/>
    </row>
    <row r="7" spans="1:11" x14ac:dyDescent="0.2">
      <c r="A7" s="6"/>
      <c r="B7" s="6"/>
      <c r="C7" s="6"/>
      <c r="D7" s="6"/>
      <c r="E7" s="6"/>
      <c r="F7" s="6"/>
      <c r="G7" s="6"/>
      <c r="I7" s="6"/>
      <c r="J7" s="6"/>
      <c r="K7" s="6"/>
    </row>
    <row r="8" spans="1:11" x14ac:dyDescent="0.2">
      <c r="A8" s="6"/>
      <c r="B8" s="6"/>
      <c r="C8" s="6"/>
      <c r="D8" s="6"/>
      <c r="E8" s="6"/>
      <c r="F8" s="6"/>
      <c r="G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I9" s="6"/>
      <c r="J9" s="6"/>
      <c r="K9" s="6"/>
    </row>
    <row r="10" spans="1:11" x14ac:dyDescent="0.2">
      <c r="A10" s="6"/>
      <c r="B10" s="6"/>
      <c r="C10" s="6"/>
      <c r="D10" s="6"/>
      <c r="E10" s="6"/>
      <c r="F10" s="6"/>
      <c r="G10" s="6"/>
      <c r="I10" s="6"/>
      <c r="J10" s="6"/>
      <c r="K10" s="6"/>
    </row>
    <row r="11" spans="1:11" x14ac:dyDescent="0.2">
      <c r="A11" s="6"/>
      <c r="B11" s="6"/>
      <c r="C11" s="6"/>
      <c r="D11" s="6"/>
      <c r="E11" s="6"/>
      <c r="F11" s="6"/>
      <c r="G11" s="6"/>
      <c r="I11" s="6"/>
      <c r="J11" s="6"/>
      <c r="K11" s="6"/>
    </row>
    <row r="12" spans="1:11" x14ac:dyDescent="0.2">
      <c r="A12" s="6"/>
      <c r="B12" s="6"/>
      <c r="C12" s="6"/>
      <c r="D12" s="6"/>
      <c r="E12" s="6"/>
      <c r="F12" s="6"/>
      <c r="G12" s="6"/>
      <c r="I12" s="6"/>
      <c r="J12" s="6"/>
      <c r="K12" s="6"/>
    </row>
    <row r="13" spans="1:11" x14ac:dyDescent="0.2">
      <c r="A13" s="6"/>
      <c r="B13" s="6"/>
      <c r="C13" s="6"/>
      <c r="D13" s="6"/>
      <c r="E13" s="6"/>
      <c r="F13" s="6"/>
      <c r="G13" s="6"/>
      <c r="I13" s="6"/>
      <c r="J13" s="6"/>
      <c r="K13" s="6"/>
    </row>
  </sheetData>
  <mergeCells count="4">
    <mergeCell ref="A5:C5"/>
    <mergeCell ref="A6:C6"/>
    <mergeCell ref="A3:C3"/>
    <mergeCell ref="A4:C4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19" zoomScaleNormal="100" workbookViewId="0">
      <selection activeCell="L35" sqref="L35"/>
    </sheetView>
  </sheetViews>
  <sheetFormatPr defaultRowHeight="12.75" x14ac:dyDescent="0.2"/>
  <cols>
    <col min="1" max="1" width="20.7109375" style="119" customWidth="1"/>
    <col min="2" max="16" width="9.5703125" style="119" customWidth="1"/>
    <col min="17" max="16384" width="9.140625" style="119"/>
  </cols>
  <sheetData>
    <row r="1" spans="1:10" ht="15.75" customHeight="1" x14ac:dyDescent="0.25">
      <c r="A1" s="117" t="s">
        <v>45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0" ht="16.5" thickBot="1" x14ac:dyDescent="0.3">
      <c r="A2" s="120" t="s">
        <v>46</v>
      </c>
      <c r="B2" s="120"/>
      <c r="C2" s="120"/>
      <c r="D2" s="120"/>
      <c r="E2" s="120"/>
      <c r="F2" s="120"/>
      <c r="G2" s="120"/>
      <c r="H2" s="120"/>
      <c r="I2" s="120"/>
      <c r="J2" s="121"/>
    </row>
    <row r="3" spans="1:10" ht="13.5" thickBot="1" x14ac:dyDescent="0.25">
      <c r="A3" s="122" t="s">
        <v>47</v>
      </c>
      <c r="B3" s="123"/>
      <c r="C3" s="124"/>
      <c r="D3" s="125"/>
    </row>
    <row r="4" spans="1:10" ht="15" customHeight="1" x14ac:dyDescent="0.2">
      <c r="A4" s="122" t="s">
        <v>48</v>
      </c>
      <c r="B4" s="126"/>
      <c r="C4" s="126"/>
      <c r="D4" s="126"/>
      <c r="E4" s="127"/>
    </row>
    <row r="5" spans="1:10" ht="18" customHeight="1" x14ac:dyDescent="0.25">
      <c r="A5" s="128" t="s">
        <v>49</v>
      </c>
      <c r="B5" s="129"/>
      <c r="C5" s="129"/>
      <c r="D5" s="130"/>
      <c r="E5" s="131"/>
      <c r="F5" s="129"/>
      <c r="G5" s="129"/>
      <c r="H5" s="129"/>
    </row>
    <row r="6" spans="1:10" ht="30" customHeight="1" x14ac:dyDescent="0.25">
      <c r="A6" s="128" t="s">
        <v>50</v>
      </c>
      <c r="B6" s="132"/>
      <c r="C6" s="129"/>
      <c r="D6" s="130"/>
      <c r="E6" s="131"/>
      <c r="F6" s="129"/>
      <c r="G6" s="129"/>
      <c r="H6" s="129"/>
    </row>
    <row r="7" spans="1:10" ht="15" customHeight="1" x14ac:dyDescent="0.2">
      <c r="A7" s="129"/>
      <c r="B7" s="129"/>
      <c r="C7" s="129"/>
      <c r="D7" s="129"/>
      <c r="E7" s="129"/>
      <c r="F7" s="129"/>
      <c r="G7" s="129"/>
      <c r="H7" s="129"/>
    </row>
    <row r="8" spans="1:10" ht="15" customHeight="1" x14ac:dyDescent="0.2">
      <c r="A8" s="129"/>
      <c r="B8" s="129"/>
      <c r="C8" s="129"/>
      <c r="D8" s="129"/>
      <c r="E8" s="129"/>
      <c r="F8" s="129"/>
      <c r="G8" s="129"/>
      <c r="H8" s="129"/>
    </row>
    <row r="9" spans="1:10" ht="15" customHeight="1" x14ac:dyDescent="0.2"/>
    <row r="10" spans="1:10" ht="15" customHeight="1" x14ac:dyDescent="0.2"/>
    <row r="11" spans="1:10" ht="15" customHeight="1" x14ac:dyDescent="0.25">
      <c r="B11" s="133"/>
    </row>
    <row r="12" spans="1:10" ht="15" customHeight="1" x14ac:dyDescent="0.25">
      <c r="B12" s="133"/>
    </row>
    <row r="13" spans="1:10" ht="15" customHeight="1" x14ac:dyDescent="0.25">
      <c r="B13" s="133"/>
    </row>
    <row r="14" spans="1:10" ht="15" customHeight="1" x14ac:dyDescent="0.25">
      <c r="B14" s="133"/>
    </row>
    <row r="15" spans="1:10" ht="15" customHeight="1" x14ac:dyDescent="0.2"/>
    <row r="16" spans="1:10" ht="15" customHeight="1" x14ac:dyDescent="0.2"/>
    <row r="17" spans="1:16" ht="15" customHeight="1" x14ac:dyDescent="0.2"/>
    <row r="18" spans="1:16" ht="11.25" customHeight="1" thickBot="1" x14ac:dyDescent="0.25"/>
    <row r="19" spans="1:16" s="134" customFormat="1" ht="13.5" thickBot="1" x14ac:dyDescent="0.25">
      <c r="B19" s="135" t="s">
        <v>51</v>
      </c>
      <c r="C19" s="136"/>
      <c r="D19" s="137"/>
      <c r="E19" s="135" t="s">
        <v>52</v>
      </c>
      <c r="F19" s="136"/>
      <c r="G19" s="137"/>
      <c r="H19" s="138" t="s">
        <v>53</v>
      </c>
      <c r="I19" s="139"/>
      <c r="J19" s="140"/>
      <c r="K19" s="135" t="s">
        <v>54</v>
      </c>
      <c r="L19" s="136"/>
      <c r="M19" s="137"/>
      <c r="N19" s="138" t="s">
        <v>55</v>
      </c>
      <c r="O19" s="139"/>
      <c r="P19" s="140"/>
    </row>
    <row r="20" spans="1:16" s="134" customFormat="1" ht="112.5" customHeight="1" x14ac:dyDescent="0.2">
      <c r="B20" s="141" t="s">
        <v>56</v>
      </c>
      <c r="C20" s="142"/>
      <c r="D20" s="143"/>
      <c r="E20" s="141" t="s">
        <v>57</v>
      </c>
      <c r="F20" s="142"/>
      <c r="G20" s="143"/>
      <c r="H20" s="144" t="s">
        <v>58</v>
      </c>
      <c r="I20" s="145"/>
      <c r="J20" s="146"/>
      <c r="K20" s="141" t="s">
        <v>59</v>
      </c>
      <c r="L20" s="142"/>
      <c r="M20" s="143"/>
      <c r="N20" s="144" t="s">
        <v>60</v>
      </c>
      <c r="O20" s="145"/>
      <c r="P20" s="146"/>
    </row>
    <row r="21" spans="1:16" s="151" customFormat="1" ht="11.25" customHeight="1" x14ac:dyDescent="0.2">
      <c r="A21" s="147"/>
      <c r="B21" s="148" t="s">
        <v>61</v>
      </c>
      <c r="C21" s="149"/>
      <c r="D21" s="150"/>
      <c r="E21" s="148" t="s">
        <v>61</v>
      </c>
      <c r="F21" s="149"/>
      <c r="G21" s="150"/>
      <c r="H21" s="148" t="s">
        <v>61</v>
      </c>
      <c r="I21" s="149"/>
      <c r="J21" s="150"/>
      <c r="K21" s="148" t="s">
        <v>61</v>
      </c>
      <c r="L21" s="149"/>
      <c r="M21" s="150"/>
      <c r="N21" s="148" t="s">
        <v>61</v>
      </c>
      <c r="O21" s="149"/>
      <c r="P21" s="150"/>
    </row>
    <row r="22" spans="1:16" s="151" customFormat="1" x14ac:dyDescent="0.2">
      <c r="A22" s="152" t="s">
        <v>62</v>
      </c>
      <c r="B22" s="153"/>
      <c r="C22" s="154"/>
      <c r="D22" s="155"/>
      <c r="E22" s="153"/>
      <c r="F22" s="154"/>
      <c r="G22" s="155"/>
      <c r="H22" s="153"/>
      <c r="I22" s="154"/>
      <c r="J22" s="155"/>
      <c r="K22" s="153"/>
      <c r="L22" s="154"/>
      <c r="M22" s="155"/>
      <c r="N22" s="153"/>
      <c r="O22" s="154"/>
      <c r="P22" s="155"/>
    </row>
    <row r="23" spans="1:16" s="151" customFormat="1" x14ac:dyDescent="0.2">
      <c r="A23" s="156" t="s">
        <v>63</v>
      </c>
      <c r="B23" s="157"/>
      <c r="C23" s="158"/>
      <c r="D23" s="159"/>
      <c r="E23" s="157"/>
      <c r="F23" s="158"/>
      <c r="G23" s="159"/>
      <c r="H23" s="157"/>
      <c r="I23" s="158"/>
      <c r="J23" s="159"/>
      <c r="K23" s="157"/>
      <c r="L23" s="158"/>
      <c r="M23" s="159"/>
      <c r="N23" s="157"/>
      <c r="O23" s="158"/>
      <c r="P23" s="159"/>
    </row>
    <row r="24" spans="1:16" s="151" customFormat="1" x14ac:dyDescent="0.2">
      <c r="A24" s="156" t="s">
        <v>41</v>
      </c>
      <c r="B24" s="157"/>
      <c r="C24" s="158"/>
      <c r="D24" s="159"/>
      <c r="E24" s="157"/>
      <c r="F24" s="158"/>
      <c r="G24" s="159"/>
      <c r="H24" s="157"/>
      <c r="I24" s="158"/>
      <c r="J24" s="159"/>
      <c r="K24" s="157"/>
      <c r="L24" s="158"/>
      <c r="M24" s="159"/>
      <c r="N24" s="157"/>
      <c r="O24" s="158"/>
      <c r="P24" s="159"/>
    </row>
    <row r="25" spans="1:16" s="161" customFormat="1" ht="7.5" customHeight="1" x14ac:dyDescent="0.2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spans="1:16" s="162" customFormat="1" ht="6.75" customHeight="1" x14ac:dyDescent="0.2"/>
    <row r="28" spans="1:16" x14ac:dyDescent="0.2">
      <c r="A28" s="163"/>
      <c r="G28" s="164"/>
      <c r="H28" s="164"/>
    </row>
    <row r="29" spans="1:16" x14ac:dyDescent="0.2">
      <c r="A29" s="165" t="s">
        <v>64</v>
      </c>
      <c r="G29" s="164"/>
      <c r="H29" s="164"/>
      <c r="I29" s="164"/>
      <c r="J29" s="164"/>
    </row>
    <row r="30" spans="1:16" ht="15" x14ac:dyDescent="0.25">
      <c r="A30" s="166"/>
      <c r="B30" s="166"/>
      <c r="C30" s="167"/>
      <c r="D30" s="168"/>
      <c r="E30" s="168"/>
      <c r="F30" s="168"/>
      <c r="G30" s="169"/>
      <c r="H30" s="168"/>
      <c r="I30" s="164"/>
      <c r="J30" s="164"/>
    </row>
    <row r="31" spans="1:16" ht="15" x14ac:dyDescent="0.25">
      <c r="A31" s="166"/>
      <c r="B31" s="166"/>
      <c r="C31" s="167"/>
      <c r="D31" s="168"/>
      <c r="E31" s="168"/>
      <c r="F31" s="168"/>
      <c r="G31" s="169"/>
      <c r="H31" s="168"/>
    </row>
    <row r="32" spans="1:16" ht="15" x14ac:dyDescent="0.25">
      <c r="A32" s="166"/>
      <c r="B32" s="166"/>
      <c r="C32" s="167"/>
      <c r="D32" s="168"/>
      <c r="E32" s="168"/>
      <c r="F32" s="168"/>
      <c r="G32" s="169"/>
      <c r="H32" s="168"/>
      <c r="I32" s="164"/>
      <c r="J32" s="164"/>
    </row>
    <row r="33" spans="1:13" ht="15" x14ac:dyDescent="0.25">
      <c r="A33" s="166"/>
      <c r="B33" s="166"/>
      <c r="C33" s="167"/>
      <c r="D33" s="168"/>
      <c r="E33" s="168"/>
      <c r="F33" s="168"/>
      <c r="G33" s="169"/>
      <c r="H33" s="168"/>
      <c r="I33" s="164"/>
      <c r="J33" s="164"/>
    </row>
    <row r="34" spans="1:13" ht="15" x14ac:dyDescent="0.25">
      <c r="A34" s="166"/>
      <c r="B34" s="166"/>
      <c r="C34" s="167"/>
      <c r="D34" s="168"/>
      <c r="E34" s="168"/>
      <c r="F34" s="168"/>
      <c r="G34" s="169"/>
      <c r="H34" s="168"/>
      <c r="I34" s="164"/>
      <c r="J34" s="164"/>
    </row>
    <row r="35" spans="1:13" ht="15" x14ac:dyDescent="0.25">
      <c r="A35" s="166"/>
      <c r="B35" s="166"/>
      <c r="C35" s="167"/>
      <c r="D35" s="168"/>
      <c r="E35" s="168"/>
      <c r="F35" s="168"/>
      <c r="G35" s="169"/>
      <c r="H35" s="168"/>
      <c r="I35" s="164"/>
      <c r="J35" s="164"/>
    </row>
    <row r="36" spans="1:13" x14ac:dyDescent="0.2">
      <c r="I36" s="164"/>
      <c r="J36" s="164"/>
      <c r="K36" s="164"/>
      <c r="L36" s="164"/>
    </row>
    <row r="37" spans="1:13" x14ac:dyDescent="0.2">
      <c r="I37" s="164"/>
      <c r="J37" s="164"/>
      <c r="K37" s="164"/>
      <c r="L37" s="164"/>
      <c r="M37" s="164"/>
    </row>
    <row r="38" spans="1:13" x14ac:dyDescent="0.2">
      <c r="L38" s="164"/>
      <c r="M38" s="164"/>
    </row>
    <row r="39" spans="1:13" x14ac:dyDescent="0.2">
      <c r="L39" s="164"/>
      <c r="M39" s="164"/>
    </row>
    <row r="40" spans="1:13" x14ac:dyDescent="0.2">
      <c r="L40" s="164"/>
      <c r="M40" s="164"/>
    </row>
    <row r="41" spans="1:13" x14ac:dyDescent="0.2">
      <c r="L41" s="164"/>
      <c r="M41" s="164"/>
    </row>
    <row r="54" spans="1:1" x14ac:dyDescent="0.2">
      <c r="A54" s="170" t="s">
        <v>65</v>
      </c>
    </row>
  </sheetData>
  <mergeCells count="34">
    <mergeCell ref="B23:D23"/>
    <mergeCell ref="E23:G23"/>
    <mergeCell ref="H23:J23"/>
    <mergeCell ref="K23:M23"/>
    <mergeCell ref="N23:P23"/>
    <mergeCell ref="B24:D24"/>
    <mergeCell ref="E24:G24"/>
    <mergeCell ref="H24:J24"/>
    <mergeCell ref="K24:M24"/>
    <mergeCell ref="N24:P24"/>
    <mergeCell ref="B21:D21"/>
    <mergeCell ref="E21:G21"/>
    <mergeCell ref="H21:J21"/>
    <mergeCell ref="K21:M21"/>
    <mergeCell ref="N21:P21"/>
    <mergeCell ref="B22:D22"/>
    <mergeCell ref="E22:G22"/>
    <mergeCell ref="H22:J22"/>
    <mergeCell ref="K22:M22"/>
    <mergeCell ref="N22:P22"/>
    <mergeCell ref="K19:M19"/>
    <mergeCell ref="N19:P19"/>
    <mergeCell ref="B20:D20"/>
    <mergeCell ref="E20:G20"/>
    <mergeCell ref="H20:J20"/>
    <mergeCell ref="K20:M20"/>
    <mergeCell ref="N20:P20"/>
    <mergeCell ref="A1:I1"/>
    <mergeCell ref="A2:I2"/>
    <mergeCell ref="B3:D3"/>
    <mergeCell ref="B4:D4"/>
    <mergeCell ref="B19:D19"/>
    <mergeCell ref="E19:G19"/>
    <mergeCell ref="H19:J19"/>
  </mergeCells>
  <hyperlinks>
    <hyperlink ref="A5" location="Statements!A1" display="Click to review the Non Disclosure Agreement"/>
    <hyperlink ref="A6" location="Statements!Q1" display="Click to review the Nepotism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F4" sqref="F4:F6"/>
    </sheetView>
  </sheetViews>
  <sheetFormatPr defaultRowHeight="12.75" x14ac:dyDescent="0.2"/>
  <cols>
    <col min="4" max="5" width="12.5703125" bestFit="1" customWidth="1"/>
    <col min="6" max="7" width="9.28515625" bestFit="1" customWidth="1"/>
    <col min="8" max="8" width="15" bestFit="1" customWidth="1"/>
    <col min="11" max="11" width="14.42578125" bestFit="1" customWidth="1"/>
  </cols>
  <sheetData>
    <row r="1" spans="1:13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4"/>
    </row>
    <row r="2" spans="1:13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13" x14ac:dyDescent="0.2">
      <c r="A3" s="107"/>
      <c r="B3" s="107"/>
      <c r="C3" s="107"/>
      <c r="D3" s="94" t="s">
        <v>39</v>
      </c>
      <c r="E3" s="94" t="s">
        <v>40</v>
      </c>
      <c r="F3" s="94" t="s">
        <v>6</v>
      </c>
      <c r="G3" s="94" t="s">
        <v>7</v>
      </c>
      <c r="H3" s="94" t="s">
        <v>34</v>
      </c>
      <c r="I3" s="21" t="s">
        <v>35</v>
      </c>
      <c r="J3" s="5"/>
      <c r="K3" s="5"/>
      <c r="L3" s="5"/>
      <c r="M3" s="5"/>
    </row>
    <row r="4" spans="1:13" x14ac:dyDescent="0.2">
      <c r="A4" s="106" t="s">
        <v>38</v>
      </c>
      <c r="B4" s="106"/>
      <c r="C4" s="106"/>
      <c r="D4" s="95">
        <v>24</v>
      </c>
      <c r="E4" s="95">
        <v>20</v>
      </c>
      <c r="F4" s="22">
        <f>'Cost Summary'!B13</f>
        <v>25.14083579748106</v>
      </c>
      <c r="G4" s="95">
        <v>4.4000000000000004</v>
      </c>
      <c r="H4" s="22">
        <f>HUB!I4</f>
        <v>10</v>
      </c>
      <c r="I4" s="89">
        <f>SUM(D4:H4)</f>
        <v>83.540835797481066</v>
      </c>
      <c r="J4" s="6"/>
      <c r="K4" s="6"/>
      <c r="L4" s="6"/>
      <c r="M4" s="6"/>
    </row>
    <row r="5" spans="1:13" x14ac:dyDescent="0.2">
      <c r="A5" s="106" t="s">
        <v>37</v>
      </c>
      <c r="B5" s="106"/>
      <c r="C5" s="106"/>
      <c r="D5" s="95">
        <v>27</v>
      </c>
      <c r="E5" s="95">
        <v>22.5</v>
      </c>
      <c r="F5" s="22">
        <f>'Cost Summary'!B14</f>
        <v>30</v>
      </c>
      <c r="G5" s="95">
        <v>4.4000000000000004</v>
      </c>
      <c r="H5" s="22">
        <f>HUB!I5</f>
        <v>10</v>
      </c>
      <c r="I5" s="89">
        <f>SUM(D5:H5)</f>
        <v>93.9</v>
      </c>
      <c r="J5" s="6"/>
      <c r="K5" s="6"/>
      <c r="L5" s="6"/>
      <c r="M5" s="6"/>
    </row>
    <row r="6" spans="1:13" x14ac:dyDescent="0.2">
      <c r="A6" s="106" t="s">
        <v>41</v>
      </c>
      <c r="B6" s="106"/>
      <c r="C6" s="106"/>
      <c r="D6" s="95">
        <v>26.400000000000002</v>
      </c>
      <c r="E6" s="95">
        <v>20.5</v>
      </c>
      <c r="F6" s="22">
        <f>'Cost Summary'!B15</f>
        <v>27.86023072579647</v>
      </c>
      <c r="G6" s="95">
        <v>4.4000000000000004</v>
      </c>
      <c r="H6" s="22">
        <f>HUB!I6</f>
        <v>10</v>
      </c>
      <c r="I6" s="89">
        <f>SUM(D6:H6)</f>
        <v>89.160230725796481</v>
      </c>
      <c r="J6" s="6"/>
      <c r="K6" s="6"/>
      <c r="L6" s="6"/>
      <c r="M6" s="6"/>
    </row>
    <row r="7" spans="1:13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</sheetData>
  <mergeCells count="4">
    <mergeCell ref="A6:C6"/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F4" sqref="F4:F6"/>
    </sheetView>
  </sheetViews>
  <sheetFormatPr defaultRowHeight="12.75" x14ac:dyDescent="0.2"/>
  <cols>
    <col min="4" max="5" width="12.5703125" bestFit="1" customWidth="1"/>
    <col min="6" max="7" width="9.28515625" bestFit="1" customWidth="1"/>
    <col min="8" max="8" width="15" bestFit="1" customWidth="1"/>
    <col min="10" max="10" width="9.85546875" bestFit="1" customWidth="1"/>
    <col min="11" max="11" width="14.42578125" bestFit="1" customWidth="1"/>
  </cols>
  <sheetData>
    <row r="1" spans="1:13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4"/>
      <c r="J1" s="6"/>
    </row>
    <row r="2" spans="1:13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13" x14ac:dyDescent="0.2">
      <c r="A3" s="107"/>
      <c r="B3" s="107"/>
      <c r="C3" s="107"/>
      <c r="D3" s="94" t="s">
        <v>39</v>
      </c>
      <c r="E3" s="94" t="s">
        <v>40</v>
      </c>
      <c r="F3" s="94" t="s">
        <v>6</v>
      </c>
      <c r="G3" s="94" t="s">
        <v>7</v>
      </c>
      <c r="H3" s="94" t="s">
        <v>34</v>
      </c>
      <c r="I3" s="21" t="s">
        <v>35</v>
      </c>
      <c r="J3" s="5"/>
      <c r="K3" s="5"/>
      <c r="L3" s="5"/>
      <c r="M3" s="5"/>
    </row>
    <row r="4" spans="1:13" x14ac:dyDescent="0.2">
      <c r="A4" s="106" t="s">
        <v>38</v>
      </c>
      <c r="B4" s="106"/>
      <c r="C4" s="106"/>
      <c r="D4" s="95">
        <v>27</v>
      </c>
      <c r="E4" s="95">
        <v>20</v>
      </c>
      <c r="F4" s="22">
        <f>'Cost Summary'!B13</f>
        <v>25.14083579748106</v>
      </c>
      <c r="G4" s="95">
        <v>4.5</v>
      </c>
      <c r="H4" s="22">
        <f>HUB!I4</f>
        <v>10</v>
      </c>
      <c r="I4" s="89">
        <f>SUM(D4:H4)</f>
        <v>86.64083579748106</v>
      </c>
      <c r="J4" s="6"/>
      <c r="K4" s="6"/>
      <c r="L4" s="6"/>
      <c r="M4" s="6"/>
    </row>
    <row r="5" spans="1:13" x14ac:dyDescent="0.2">
      <c r="A5" s="106" t="s">
        <v>37</v>
      </c>
      <c r="B5" s="106"/>
      <c r="C5" s="106"/>
      <c r="D5" s="95">
        <v>27</v>
      </c>
      <c r="E5" s="95">
        <v>22.5</v>
      </c>
      <c r="F5" s="22">
        <f>'Cost Summary'!B14</f>
        <v>30</v>
      </c>
      <c r="G5" s="95">
        <v>4.5</v>
      </c>
      <c r="H5" s="22">
        <f>HUB!I5</f>
        <v>10</v>
      </c>
      <c r="I5" s="89">
        <f>SUM(D5:H5)</f>
        <v>94</v>
      </c>
      <c r="J5" s="6"/>
      <c r="K5" s="6"/>
      <c r="L5" s="6"/>
      <c r="M5" s="6"/>
    </row>
    <row r="6" spans="1:13" x14ac:dyDescent="0.2">
      <c r="A6" s="106" t="s">
        <v>41</v>
      </c>
      <c r="B6" s="106"/>
      <c r="C6" s="106"/>
      <c r="D6" s="95">
        <v>24</v>
      </c>
      <c r="E6" s="95">
        <v>20</v>
      </c>
      <c r="F6" s="22">
        <f>'Cost Summary'!B15</f>
        <v>27.86023072579647</v>
      </c>
      <c r="G6" s="95">
        <v>4</v>
      </c>
      <c r="H6" s="22">
        <f>HUB!I6</f>
        <v>10</v>
      </c>
      <c r="I6" s="89">
        <f>SUM(D6:H6)</f>
        <v>85.86023072579647</v>
      </c>
      <c r="J6" s="6"/>
      <c r="K6" s="6"/>
      <c r="L6" s="6"/>
      <c r="M6" s="6"/>
    </row>
    <row r="7" spans="1:13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</sheetData>
  <mergeCells count="4">
    <mergeCell ref="A6:C6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F4" sqref="F4:F6"/>
    </sheetView>
  </sheetViews>
  <sheetFormatPr defaultRowHeight="12.75" x14ac:dyDescent="0.2"/>
  <cols>
    <col min="4" max="5" width="12.5703125" bestFit="1" customWidth="1"/>
    <col min="6" max="7" width="9.28515625" bestFit="1" customWidth="1"/>
    <col min="8" max="8" width="15" bestFit="1" customWidth="1"/>
    <col min="10" max="10" width="9.85546875" bestFit="1" customWidth="1"/>
    <col min="11" max="11" width="14.42578125" bestFit="1" customWidth="1"/>
  </cols>
  <sheetData>
    <row r="1" spans="1:13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4"/>
      <c r="J1" s="6"/>
    </row>
    <row r="2" spans="1:13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3" x14ac:dyDescent="0.2">
      <c r="A3" s="107"/>
      <c r="B3" s="107"/>
      <c r="C3" s="107"/>
      <c r="D3" s="94" t="s">
        <v>39</v>
      </c>
      <c r="E3" s="94" t="s">
        <v>40</v>
      </c>
      <c r="F3" s="94" t="s">
        <v>6</v>
      </c>
      <c r="G3" s="94" t="s">
        <v>7</v>
      </c>
      <c r="H3" s="94" t="s">
        <v>34</v>
      </c>
      <c r="I3" s="21" t="s">
        <v>35</v>
      </c>
      <c r="J3" s="5"/>
      <c r="K3" s="5"/>
      <c r="L3" s="5"/>
      <c r="M3" s="5"/>
    </row>
    <row r="4" spans="1:13" x14ac:dyDescent="0.2">
      <c r="A4" s="106" t="s">
        <v>38</v>
      </c>
      <c r="B4" s="106"/>
      <c r="C4" s="106"/>
      <c r="D4" s="95">
        <v>21</v>
      </c>
      <c r="E4" s="95">
        <v>17.5</v>
      </c>
      <c r="F4" s="22">
        <f>'Cost Summary'!B13</f>
        <v>25.14083579748106</v>
      </c>
      <c r="G4" s="95">
        <v>4.5</v>
      </c>
      <c r="H4" s="22">
        <f>HUB!I4</f>
        <v>10</v>
      </c>
      <c r="I4" s="89">
        <f>SUM(D4:H4)</f>
        <v>78.14083579748106</v>
      </c>
      <c r="J4" s="6"/>
      <c r="K4" s="6"/>
      <c r="L4" s="6"/>
      <c r="M4" s="6"/>
    </row>
    <row r="5" spans="1:13" x14ac:dyDescent="0.2">
      <c r="A5" s="106" t="s">
        <v>37</v>
      </c>
      <c r="B5" s="106"/>
      <c r="C5" s="106"/>
      <c r="D5" s="95">
        <v>26.400000000000002</v>
      </c>
      <c r="E5" s="95">
        <v>22</v>
      </c>
      <c r="F5" s="22">
        <f>'Cost Summary'!B14</f>
        <v>30</v>
      </c>
      <c r="G5" s="95">
        <v>4.4000000000000004</v>
      </c>
      <c r="H5" s="22">
        <f>HUB!I5</f>
        <v>10</v>
      </c>
      <c r="I5" s="89">
        <f>SUM(D5:H5)</f>
        <v>92.800000000000011</v>
      </c>
      <c r="J5" s="6"/>
      <c r="K5" s="6"/>
      <c r="L5" s="6"/>
      <c r="M5" s="6"/>
    </row>
    <row r="6" spans="1:13" x14ac:dyDescent="0.2">
      <c r="A6" s="106" t="s">
        <v>41</v>
      </c>
      <c r="B6" s="106"/>
      <c r="C6" s="106"/>
      <c r="D6" s="95">
        <v>18</v>
      </c>
      <c r="E6" s="95">
        <v>15</v>
      </c>
      <c r="F6" s="22">
        <f>'Cost Summary'!B15</f>
        <v>27.86023072579647</v>
      </c>
      <c r="G6" s="95">
        <v>2.4</v>
      </c>
      <c r="H6" s="22">
        <f>HUB!I6</f>
        <v>10</v>
      </c>
      <c r="I6" s="89">
        <f>SUM(D6:H6)</f>
        <v>73.260230725796475</v>
      </c>
      <c r="J6" s="6"/>
      <c r="K6" s="6"/>
      <c r="L6" s="6"/>
      <c r="M6" s="6"/>
    </row>
    <row r="7" spans="1:13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</sheetData>
  <mergeCells count="4">
    <mergeCell ref="A6:C6"/>
    <mergeCell ref="A3:C3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F4" sqref="F4:F6"/>
    </sheetView>
  </sheetViews>
  <sheetFormatPr defaultRowHeight="12.75" x14ac:dyDescent="0.2"/>
  <cols>
    <col min="1" max="3" width="9.140625" style="6"/>
    <col min="4" max="5" width="12.5703125" style="6" bestFit="1" customWidth="1"/>
    <col min="6" max="7" width="9.28515625" style="6" bestFit="1" customWidth="1"/>
    <col min="8" max="8" width="15" style="6" bestFit="1" customWidth="1"/>
    <col min="9" max="9" width="9.140625" style="6"/>
    <col min="10" max="10" width="9.85546875" style="6" bestFit="1" customWidth="1"/>
    <col min="11" max="11" width="14.42578125" style="6" bestFit="1" customWidth="1"/>
    <col min="12" max="16384" width="9.140625" style="6"/>
  </cols>
  <sheetData>
    <row r="1" spans="1:13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4"/>
    </row>
    <row r="2" spans="1:13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3" x14ac:dyDescent="0.2">
      <c r="A3" s="107"/>
      <c r="B3" s="107"/>
      <c r="C3" s="107"/>
      <c r="D3" s="94" t="s">
        <v>39</v>
      </c>
      <c r="E3" s="94" t="s">
        <v>40</v>
      </c>
      <c r="F3" s="94" t="s">
        <v>6</v>
      </c>
      <c r="G3" s="94" t="s">
        <v>7</v>
      </c>
      <c r="H3" s="94" t="s">
        <v>34</v>
      </c>
      <c r="I3" s="21" t="s">
        <v>35</v>
      </c>
      <c r="J3" s="5"/>
      <c r="K3" s="5"/>
      <c r="L3" s="5"/>
      <c r="M3" s="5"/>
    </row>
    <row r="4" spans="1:13" x14ac:dyDescent="0.2">
      <c r="A4" s="106" t="s">
        <v>38</v>
      </c>
      <c r="B4" s="106"/>
      <c r="C4" s="106"/>
      <c r="D4" s="95">
        <v>30</v>
      </c>
      <c r="E4" s="95">
        <v>20</v>
      </c>
      <c r="F4" s="22">
        <f>'Cost Summary'!B13</f>
        <v>25.14083579748106</v>
      </c>
      <c r="G4" s="95">
        <v>5</v>
      </c>
      <c r="H4" s="22">
        <f>HUB!I4</f>
        <v>10</v>
      </c>
      <c r="I4" s="89">
        <f>SUM(D4:H4)</f>
        <v>90.14083579748106</v>
      </c>
    </row>
    <row r="5" spans="1:13" x14ac:dyDescent="0.2">
      <c r="A5" s="106" t="s">
        <v>37</v>
      </c>
      <c r="B5" s="106"/>
      <c r="C5" s="106"/>
      <c r="D5" s="95">
        <v>18</v>
      </c>
      <c r="E5" s="95">
        <v>25</v>
      </c>
      <c r="F5" s="22">
        <f>'Cost Summary'!B14</f>
        <v>30</v>
      </c>
      <c r="G5" s="95">
        <v>3</v>
      </c>
      <c r="H5" s="22">
        <f>HUB!I5</f>
        <v>10</v>
      </c>
      <c r="I5" s="89">
        <f>SUM(D5:H5)</f>
        <v>86</v>
      </c>
    </row>
    <row r="6" spans="1:13" x14ac:dyDescent="0.2">
      <c r="A6" s="106" t="s">
        <v>41</v>
      </c>
      <c r="B6" s="106"/>
      <c r="C6" s="106"/>
      <c r="D6" s="95">
        <v>24</v>
      </c>
      <c r="E6" s="95">
        <v>15</v>
      </c>
      <c r="F6" s="22">
        <f>'Cost Summary'!B15</f>
        <v>27.86023072579647</v>
      </c>
      <c r="G6" s="95">
        <v>2</v>
      </c>
      <c r="H6" s="22">
        <f>HUB!I6</f>
        <v>10</v>
      </c>
      <c r="I6" s="89">
        <f>SUM(D6:H6)</f>
        <v>78.86023072579647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F4" sqref="F4:F6"/>
    </sheetView>
  </sheetViews>
  <sheetFormatPr defaultRowHeight="12.75" x14ac:dyDescent="0.2"/>
  <cols>
    <col min="1" max="3" width="9.140625" style="6"/>
    <col min="4" max="5" width="12.5703125" style="6" bestFit="1" customWidth="1"/>
    <col min="6" max="7" width="9.28515625" style="6" bestFit="1" customWidth="1"/>
    <col min="8" max="8" width="15" style="6" bestFit="1" customWidth="1"/>
    <col min="9" max="9" width="9.140625" style="6"/>
    <col min="10" max="10" width="9.85546875" style="6" bestFit="1" customWidth="1"/>
    <col min="11" max="11" width="14.42578125" style="6" bestFit="1" customWidth="1"/>
    <col min="12" max="16384" width="9.140625" style="6"/>
  </cols>
  <sheetData>
    <row r="1" spans="1:13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4"/>
    </row>
    <row r="2" spans="1:13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3" x14ac:dyDescent="0.2">
      <c r="A3" s="107"/>
      <c r="B3" s="107"/>
      <c r="C3" s="107"/>
      <c r="D3" s="94" t="s">
        <v>39</v>
      </c>
      <c r="E3" s="94" t="s">
        <v>40</v>
      </c>
      <c r="F3" s="94" t="s">
        <v>6</v>
      </c>
      <c r="G3" s="94" t="s">
        <v>7</v>
      </c>
      <c r="H3" s="94" t="s">
        <v>34</v>
      </c>
      <c r="I3" s="21" t="s">
        <v>35</v>
      </c>
      <c r="J3" s="5"/>
      <c r="K3" s="5"/>
      <c r="L3" s="5"/>
      <c r="M3" s="5"/>
    </row>
    <row r="4" spans="1:13" x14ac:dyDescent="0.2">
      <c r="A4" s="106" t="s">
        <v>38</v>
      </c>
      <c r="B4" s="106"/>
      <c r="C4" s="106"/>
      <c r="D4" s="95">
        <v>27</v>
      </c>
      <c r="E4" s="95">
        <v>20</v>
      </c>
      <c r="F4" s="22">
        <f>'Cost Summary'!B13</f>
        <v>25.14083579748106</v>
      </c>
      <c r="G4" s="95">
        <v>5</v>
      </c>
      <c r="H4" s="22">
        <f>HUB!I4</f>
        <v>10</v>
      </c>
      <c r="I4" s="89">
        <f>SUM(D4:H4)</f>
        <v>87.14083579748106</v>
      </c>
    </row>
    <row r="5" spans="1:13" x14ac:dyDescent="0.2">
      <c r="A5" s="106" t="s">
        <v>37</v>
      </c>
      <c r="B5" s="106"/>
      <c r="C5" s="106"/>
      <c r="D5" s="95">
        <v>28.799999999999997</v>
      </c>
      <c r="E5" s="95">
        <v>24</v>
      </c>
      <c r="F5" s="22">
        <f>'Cost Summary'!B14</f>
        <v>30</v>
      </c>
      <c r="G5" s="95">
        <v>4.5999999999999996</v>
      </c>
      <c r="H5" s="22">
        <f>HUB!I5</f>
        <v>10</v>
      </c>
      <c r="I5" s="89">
        <f>SUM(D5:H5)</f>
        <v>97.399999999999991</v>
      </c>
    </row>
    <row r="6" spans="1:13" x14ac:dyDescent="0.2">
      <c r="A6" s="106" t="s">
        <v>41</v>
      </c>
      <c r="B6" s="106"/>
      <c r="C6" s="106"/>
      <c r="D6" s="95">
        <v>26.400000000000002</v>
      </c>
      <c r="E6" s="95">
        <v>22</v>
      </c>
      <c r="F6" s="22">
        <f>'Cost Summary'!B15</f>
        <v>27.86023072579647</v>
      </c>
      <c r="G6" s="95">
        <v>3.4</v>
      </c>
      <c r="H6" s="22">
        <f>HUB!I6</f>
        <v>10</v>
      </c>
      <c r="I6" s="89">
        <f>SUM(D6:H6)</f>
        <v>89.660230725796481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G19" sqref="G19"/>
    </sheetView>
  </sheetViews>
  <sheetFormatPr defaultRowHeight="12.75" x14ac:dyDescent="0.2"/>
  <cols>
    <col min="4" max="5" width="12.5703125" bestFit="1" customWidth="1"/>
    <col min="6" max="7" width="9.28515625" bestFit="1" customWidth="1"/>
    <col min="8" max="8" width="15" bestFit="1" customWidth="1"/>
    <col min="10" max="10" width="9.85546875" bestFit="1" customWidth="1"/>
    <col min="11" max="11" width="14.42578125" bestFit="1" customWidth="1"/>
  </cols>
  <sheetData>
    <row r="1" spans="1:15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4"/>
      <c r="J1" s="6"/>
    </row>
    <row r="2" spans="1:15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5" x14ac:dyDescent="0.2">
      <c r="A3" s="107"/>
      <c r="B3" s="107"/>
      <c r="C3" s="107"/>
      <c r="D3" s="94" t="s">
        <v>39</v>
      </c>
      <c r="E3" s="94" t="s">
        <v>40</v>
      </c>
      <c r="F3" s="94" t="s">
        <v>6</v>
      </c>
      <c r="G3" s="94" t="s">
        <v>7</v>
      </c>
      <c r="H3" s="94" t="s">
        <v>34</v>
      </c>
      <c r="I3" s="21" t="s">
        <v>35</v>
      </c>
      <c r="J3" s="5"/>
      <c r="K3" s="5"/>
      <c r="L3" s="5"/>
      <c r="M3" s="5"/>
      <c r="N3" s="6"/>
      <c r="O3" s="6"/>
    </row>
    <row r="4" spans="1:15" x14ac:dyDescent="0.2">
      <c r="A4" s="106" t="s">
        <v>38</v>
      </c>
      <c r="B4" s="106"/>
      <c r="C4" s="106"/>
      <c r="D4" s="95">
        <v>0</v>
      </c>
      <c r="E4" s="95">
        <v>0</v>
      </c>
      <c r="F4" s="95">
        <v>0</v>
      </c>
      <c r="G4" s="95">
        <v>0</v>
      </c>
      <c r="H4" s="95">
        <v>10</v>
      </c>
      <c r="I4" s="89">
        <f>SUM(D4:H4)</f>
        <v>10</v>
      </c>
      <c r="J4" s="6"/>
      <c r="K4" s="6"/>
      <c r="L4" s="6"/>
      <c r="M4" s="6"/>
      <c r="N4" s="6"/>
      <c r="O4" s="6"/>
    </row>
    <row r="5" spans="1:15" x14ac:dyDescent="0.2">
      <c r="A5" s="106" t="s">
        <v>37</v>
      </c>
      <c r="B5" s="106"/>
      <c r="C5" s="106"/>
      <c r="D5" s="95">
        <v>0</v>
      </c>
      <c r="E5" s="95">
        <v>0</v>
      </c>
      <c r="F5" s="95">
        <v>0</v>
      </c>
      <c r="G5" s="95">
        <v>0</v>
      </c>
      <c r="H5" s="95">
        <v>10</v>
      </c>
      <c r="I5" s="89">
        <f>SUM(D5:H5)</f>
        <v>10</v>
      </c>
      <c r="J5" s="6"/>
      <c r="K5" s="6"/>
      <c r="L5" s="6"/>
      <c r="M5" s="6"/>
      <c r="N5" s="6"/>
      <c r="O5" s="6"/>
    </row>
    <row r="6" spans="1:15" x14ac:dyDescent="0.2">
      <c r="A6" s="106" t="s">
        <v>41</v>
      </c>
      <c r="B6" s="106"/>
      <c r="C6" s="106"/>
      <c r="D6" s="95">
        <v>0</v>
      </c>
      <c r="E6" s="95">
        <v>0</v>
      </c>
      <c r="F6" s="95">
        <v>0</v>
      </c>
      <c r="G6" s="95">
        <v>0</v>
      </c>
      <c r="H6" s="95">
        <v>10</v>
      </c>
      <c r="I6" s="89">
        <f>SUM(D6:H6)</f>
        <v>10</v>
      </c>
      <c r="J6" s="6"/>
      <c r="K6" s="6"/>
      <c r="L6" s="6"/>
      <c r="M6" s="6"/>
      <c r="N6" s="6"/>
      <c r="O6" s="6"/>
    </row>
    <row r="7" spans="1:15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5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5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5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workbookViewId="0">
      <selection activeCell="G4" sqref="G4"/>
    </sheetView>
  </sheetViews>
  <sheetFormatPr defaultRowHeight="12.75" x14ac:dyDescent="0.2"/>
  <cols>
    <col min="1" max="1" width="33.5703125" style="6" customWidth="1"/>
    <col min="2" max="2" width="19.7109375" style="6" customWidth="1"/>
    <col min="3" max="3" width="20.85546875" style="6" customWidth="1"/>
    <col min="4" max="4" width="20.28515625" style="6" customWidth="1"/>
    <col min="5" max="6" width="22.85546875" style="6" customWidth="1"/>
    <col min="7" max="7" width="18.140625" style="6" customWidth="1"/>
    <col min="8" max="8" width="20.28515625" style="6" customWidth="1"/>
    <col min="9" max="9" width="9.140625" style="6"/>
    <col min="10" max="10" width="27.85546875" style="6" customWidth="1"/>
    <col min="11" max="11" width="14" style="6" bestFit="1" customWidth="1"/>
    <col min="12" max="12" width="15" style="6" bestFit="1" customWidth="1"/>
    <col min="13" max="13" width="18.42578125" style="6" bestFit="1" customWidth="1"/>
    <col min="14" max="14" width="24.5703125" style="6" customWidth="1"/>
    <col min="15" max="15" width="19.28515625" style="6" customWidth="1"/>
    <col min="16" max="16384" width="9.140625" style="6"/>
  </cols>
  <sheetData>
    <row r="1" spans="1:13" ht="34.5" customHeight="1" thickBot="1" x14ac:dyDescent="0.25">
      <c r="A1" s="108"/>
      <c r="B1" s="33"/>
      <c r="C1" s="34" t="s">
        <v>16</v>
      </c>
      <c r="D1" s="110" t="s">
        <v>17</v>
      </c>
      <c r="E1" s="111"/>
      <c r="F1" s="35"/>
      <c r="G1" s="36"/>
      <c r="H1" s="37" t="s">
        <v>18</v>
      </c>
    </row>
    <row r="2" spans="1:13" ht="39" customHeight="1" thickBot="1" x14ac:dyDescent="0.25">
      <c r="A2" s="109"/>
      <c r="B2" s="38" t="s">
        <v>19</v>
      </c>
      <c r="C2" s="39" t="s">
        <v>20</v>
      </c>
      <c r="D2" s="40" t="s">
        <v>21</v>
      </c>
      <c r="E2" s="41" t="s">
        <v>22</v>
      </c>
      <c r="F2" s="42" t="s">
        <v>44</v>
      </c>
      <c r="G2" s="43" t="s">
        <v>23</v>
      </c>
      <c r="H2" s="44" t="s">
        <v>24</v>
      </c>
      <c r="J2" s="45" t="s">
        <v>25</v>
      </c>
    </row>
    <row r="3" spans="1:13" ht="15" x14ac:dyDescent="0.2">
      <c r="A3" s="46" t="str">
        <f>HUB!A4</f>
        <v>Vaughn</v>
      </c>
      <c r="B3" s="47">
        <f>J3*D3</f>
        <v>1082940.6023166021</v>
      </c>
      <c r="C3" s="48">
        <v>70000</v>
      </c>
      <c r="D3" s="49">
        <v>3.5999999999999997E-2</v>
      </c>
      <c r="E3" s="48">
        <v>69577</v>
      </c>
      <c r="F3" s="48">
        <f>E3*F7</f>
        <v>1321963</v>
      </c>
      <c r="G3" s="50">
        <v>443413</v>
      </c>
      <c r="H3" s="51">
        <f>B3+C3+F3+G3</f>
        <v>2918316.6023166021</v>
      </c>
      <c r="J3" s="52">
        <f>(C7-(F3+G3)-C3)/(D3+1)</f>
        <v>30081683.397683397</v>
      </c>
      <c r="K3" s="53"/>
      <c r="L3" s="53"/>
      <c r="M3" s="53"/>
    </row>
    <row r="4" spans="1:13" ht="15" x14ac:dyDescent="0.2">
      <c r="A4" s="46" t="str">
        <f>HUB!A5</f>
        <v>Turner</v>
      </c>
      <c r="B4" s="47">
        <f>J4*D4</f>
        <v>996973.28662728774</v>
      </c>
      <c r="C4" s="54">
        <v>87777</v>
      </c>
      <c r="D4" s="55">
        <v>3.27E-2</v>
      </c>
      <c r="E4" s="54">
        <v>59830</v>
      </c>
      <c r="F4" s="48">
        <f>E4*F7</f>
        <v>1136770</v>
      </c>
      <c r="G4" s="56">
        <v>290000</v>
      </c>
      <c r="H4" s="51">
        <f>B4+C4+F4+G4</f>
        <v>2511520.286627288</v>
      </c>
      <c r="J4" s="57">
        <f>(C7-(F4+G4)-C4)/(D4+1)</f>
        <v>30488479.713372715</v>
      </c>
      <c r="K4" s="53"/>
      <c r="L4" s="53"/>
      <c r="M4" s="53"/>
    </row>
    <row r="5" spans="1:13" ht="15" x14ac:dyDescent="0.2">
      <c r="A5" s="46" t="str">
        <f>HUB!A6</f>
        <v>Whiting-Turner</v>
      </c>
      <c r="B5" s="47">
        <f>J5*D5</f>
        <v>1197219.0846560847</v>
      </c>
      <c r="C5" s="54">
        <v>75000</v>
      </c>
      <c r="D5" s="55">
        <v>3.95E-2</v>
      </c>
      <c r="E5" s="93">
        <v>58023</v>
      </c>
      <c r="F5" s="48">
        <f>E5*F7</f>
        <v>1102437</v>
      </c>
      <c r="G5" s="56">
        <v>316000</v>
      </c>
      <c r="H5" s="51">
        <f t="shared" ref="H5" si="0">B5+C5+F5+G5</f>
        <v>2690656.0846560849</v>
      </c>
      <c r="J5" s="57">
        <f>(C7-(F5+G5)-C5)/(D5+1)</f>
        <v>30309343.915343914</v>
      </c>
      <c r="K5" s="53"/>
      <c r="L5" s="53"/>
      <c r="M5" s="53"/>
    </row>
    <row r="6" spans="1:13" ht="13.5" thickBot="1" x14ac:dyDescent="0.25">
      <c r="A6" s="58"/>
      <c r="B6" s="58"/>
      <c r="C6" s="59"/>
      <c r="D6" s="59"/>
      <c r="E6" s="59"/>
      <c r="F6" s="59"/>
      <c r="G6" s="59"/>
      <c r="H6" s="59"/>
    </row>
    <row r="7" spans="1:13" ht="15.75" thickBot="1" x14ac:dyDescent="0.25">
      <c r="A7" s="58"/>
      <c r="B7" s="60" t="s">
        <v>26</v>
      </c>
      <c r="C7" s="61">
        <v>33000000</v>
      </c>
      <c r="E7" s="62" t="s">
        <v>27</v>
      </c>
      <c r="F7" s="90">
        <v>19</v>
      </c>
      <c r="G7" s="62" t="s">
        <v>28</v>
      </c>
      <c r="H7" s="63">
        <f>MIN(H3:H5)</f>
        <v>2511520.286627288</v>
      </c>
    </row>
    <row r="8" spans="1:13" x14ac:dyDescent="0.2">
      <c r="B8" s="64"/>
    </row>
    <row r="9" spans="1:13" x14ac:dyDescent="0.2">
      <c r="A9" s="58"/>
      <c r="B9" s="65"/>
      <c r="C9" s="65"/>
      <c r="D9" s="58"/>
      <c r="E9" s="58"/>
      <c r="F9" s="58"/>
      <c r="G9" s="58"/>
    </row>
    <row r="10" spans="1:13" ht="15.75" thickBot="1" x14ac:dyDescent="0.3">
      <c r="A10" s="66" t="s">
        <v>29</v>
      </c>
      <c r="B10" s="66" t="s">
        <v>30</v>
      </c>
      <c r="C10" s="66"/>
      <c r="D10" s="66"/>
      <c r="E10" s="66"/>
      <c r="F10" s="66"/>
      <c r="G10" s="66"/>
      <c r="H10" s="66"/>
    </row>
    <row r="11" spans="1:13" ht="21" thickBot="1" x14ac:dyDescent="0.25">
      <c r="A11" s="112" t="s">
        <v>31</v>
      </c>
      <c r="B11" s="113"/>
      <c r="C11" s="113"/>
      <c r="D11" s="113"/>
      <c r="E11" s="114"/>
      <c r="F11" s="67"/>
      <c r="G11" s="58"/>
      <c r="H11" s="68"/>
      <c r="I11" s="68"/>
      <c r="J11" s="68"/>
      <c r="K11" s="69"/>
      <c r="M11" s="68"/>
    </row>
    <row r="12" spans="1:13" ht="13.5" thickBot="1" x14ac:dyDescent="0.25">
      <c r="A12" s="70"/>
      <c r="B12" s="71" t="s">
        <v>13</v>
      </c>
      <c r="C12" s="72" t="s">
        <v>11</v>
      </c>
      <c r="D12" s="73" t="s">
        <v>32</v>
      </c>
      <c r="E12" s="73" t="s">
        <v>33</v>
      </c>
      <c r="F12" s="74"/>
      <c r="G12" s="75"/>
      <c r="H12" s="76"/>
      <c r="I12" s="69"/>
      <c r="J12" s="69"/>
      <c r="K12" s="69"/>
      <c r="L12" s="76"/>
      <c r="M12" s="69"/>
    </row>
    <row r="13" spans="1:13" ht="15" x14ac:dyDescent="0.2">
      <c r="A13" s="77" t="str">
        <f>A3</f>
        <v>Vaughn</v>
      </c>
      <c r="B13" s="78">
        <f>((1-(H3-H7)/H7)*30)</f>
        <v>25.14083579748106</v>
      </c>
      <c r="C13" s="79">
        <f>RANK(B13,$B$13:$B$15,0)</f>
        <v>3</v>
      </c>
      <c r="D13" s="80">
        <f>$H$7-H3</f>
        <v>-406796.31568931416</v>
      </c>
      <c r="E13" s="81">
        <f>(-D13/$H$7)</f>
        <v>0.16197214008396466</v>
      </c>
      <c r="F13" s="82"/>
      <c r="G13" s="83"/>
      <c r="H13" s="69"/>
      <c r="I13" s="68"/>
      <c r="J13" s="68"/>
      <c r="K13" s="68"/>
      <c r="L13" s="76"/>
      <c r="M13" s="68"/>
    </row>
    <row r="14" spans="1:13" ht="15" x14ac:dyDescent="0.2">
      <c r="A14" s="77" t="str">
        <f t="shared" ref="A14:A15" si="1">A4</f>
        <v>Turner</v>
      </c>
      <c r="B14" s="84">
        <f>((1-(H4-H7)/H7)*30)</f>
        <v>30</v>
      </c>
      <c r="C14" s="79">
        <f>RANK(B14,$B$13:$B$15,0)</f>
        <v>1</v>
      </c>
      <c r="D14" s="80">
        <f>$H$7-H4</f>
        <v>0</v>
      </c>
      <c r="E14" s="81">
        <f>(-D14/$H$7)</f>
        <v>0</v>
      </c>
      <c r="F14" s="82"/>
      <c r="G14" s="83"/>
      <c r="H14" s="69"/>
      <c r="I14" s="68"/>
      <c r="J14" s="68"/>
      <c r="K14" s="68"/>
      <c r="L14" s="76"/>
      <c r="M14" s="68"/>
    </row>
    <row r="15" spans="1:13" ht="15" x14ac:dyDescent="0.2">
      <c r="A15" s="77" t="str">
        <f t="shared" si="1"/>
        <v>Whiting-Turner</v>
      </c>
      <c r="B15" s="84">
        <f>((1-(H5-H7)/H7)*30)</f>
        <v>27.86023072579647</v>
      </c>
      <c r="C15" s="79">
        <f>RANK(B15,$B$13:$B$15,0)</f>
        <v>2</v>
      </c>
      <c r="D15" s="80">
        <f>$H$7-H5</f>
        <v>-179135.79802879691</v>
      </c>
      <c r="E15" s="81">
        <f>(-D15/$H$7)</f>
        <v>7.1325642473450912E-2</v>
      </c>
      <c r="F15" s="82"/>
      <c r="G15" s="85" t="s">
        <v>18</v>
      </c>
      <c r="H15" s="69"/>
      <c r="I15" s="68"/>
      <c r="J15" s="68"/>
      <c r="K15" s="68"/>
      <c r="L15" s="76"/>
      <c r="M15" s="68"/>
    </row>
    <row r="16" spans="1:13" x14ac:dyDescent="0.2">
      <c r="H16" s="68"/>
      <c r="I16" s="68"/>
      <c r="J16" s="68"/>
      <c r="K16" s="68"/>
      <c r="L16" s="68"/>
      <c r="M16" s="68"/>
    </row>
    <row r="17" spans="6:13" ht="13.5" thickBot="1" x14ac:dyDescent="0.25">
      <c r="H17" s="68"/>
      <c r="I17" s="68"/>
      <c r="J17" s="68"/>
      <c r="K17" s="68"/>
      <c r="L17" s="68"/>
      <c r="M17" s="68"/>
    </row>
    <row r="18" spans="6:13" ht="135.75" customHeight="1" thickBot="1" x14ac:dyDescent="0.25">
      <c r="F18" s="86" t="s">
        <v>42</v>
      </c>
      <c r="H18" s="87"/>
      <c r="I18" s="68"/>
      <c r="J18" s="88"/>
      <c r="K18" s="88"/>
      <c r="L18" s="88"/>
      <c r="M18" s="88"/>
    </row>
  </sheetData>
  <mergeCells count="3">
    <mergeCell ref="A1:A2"/>
    <mergeCell ref="D1:E1"/>
    <mergeCell ref="A11:E11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A8" workbookViewId="0">
      <selection activeCell="H23" sqref="H23"/>
    </sheetView>
  </sheetViews>
  <sheetFormatPr defaultRowHeight="15" x14ac:dyDescent="0.2"/>
  <cols>
    <col min="1" max="1" width="33" style="11" customWidth="1"/>
    <col min="2" max="2" width="8.28515625" style="11" bestFit="1" customWidth="1"/>
    <col min="3" max="3" width="7" style="11" bestFit="1" customWidth="1"/>
    <col min="4" max="7" width="7.7109375" style="11" customWidth="1"/>
    <col min="8" max="8" width="8.85546875" style="11" customWidth="1"/>
    <col min="9" max="9" width="7.5703125" style="11" customWidth="1"/>
    <col min="10" max="10" width="8.28515625" style="11" customWidth="1"/>
    <col min="11" max="14" width="4.140625" style="11" bestFit="1" customWidth="1"/>
    <col min="15" max="16" width="4.140625" style="11" customWidth="1"/>
    <col min="17" max="17" width="7.140625" style="11" bestFit="1" customWidth="1"/>
    <col min="18" max="16384" width="9.140625" style="11"/>
  </cols>
  <sheetData>
    <row r="1" spans="1:19" ht="15.75" x14ac:dyDescent="0.25">
      <c r="A1" s="9" t="s">
        <v>8</v>
      </c>
      <c r="B1" s="10"/>
      <c r="C1" s="9"/>
      <c r="D1" s="9"/>
      <c r="E1" s="9"/>
      <c r="F1" s="9"/>
      <c r="G1" s="9"/>
      <c r="H1" s="9"/>
      <c r="I1" s="9"/>
    </row>
    <row r="2" spans="1:19" ht="6" customHeight="1" x14ac:dyDescent="0.25">
      <c r="A2" s="9"/>
      <c r="B2" s="10"/>
      <c r="C2" s="9"/>
      <c r="D2" s="9"/>
      <c r="E2" s="9"/>
      <c r="F2" s="9"/>
      <c r="G2" s="9"/>
      <c r="H2" s="9"/>
      <c r="I2" s="9"/>
    </row>
    <row r="3" spans="1:19" ht="15.75" x14ac:dyDescent="0.25">
      <c r="A3" s="115" t="s">
        <v>43</v>
      </c>
      <c r="B3" s="115"/>
      <c r="C3" s="115"/>
      <c r="D3" s="115"/>
      <c r="E3" s="115"/>
      <c r="F3" s="115"/>
      <c r="G3" s="115"/>
      <c r="H3" s="115"/>
      <c r="I3" s="115"/>
    </row>
    <row r="4" spans="1:19" x14ac:dyDescent="0.2">
      <c r="A4" s="10"/>
      <c r="B4" s="10"/>
      <c r="C4" s="10"/>
      <c r="D4" s="10"/>
      <c r="E4" s="10"/>
      <c r="F4" s="10"/>
      <c r="G4" s="10"/>
      <c r="H4" s="12"/>
      <c r="I4" s="12"/>
    </row>
    <row r="5" spans="1:19" ht="15.75" x14ac:dyDescent="0.25">
      <c r="H5" s="25" t="s">
        <v>14</v>
      </c>
      <c r="I5" s="13"/>
      <c r="J5" s="25"/>
      <c r="K5" s="13"/>
      <c r="Q5" s="116" t="s">
        <v>11</v>
      </c>
      <c r="R5" s="116"/>
    </row>
    <row r="6" spans="1:19" s="16" customFormat="1" ht="135" customHeight="1" x14ac:dyDescent="0.2">
      <c r="A6" s="14"/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36</v>
      </c>
      <c r="H6" s="28" t="s">
        <v>12</v>
      </c>
      <c r="J6" s="11"/>
      <c r="K6" s="15" t="str">
        <f t="shared" ref="K6:P6" si="0">B6</f>
        <v>Evaluator 1</v>
      </c>
      <c r="L6" s="15" t="str">
        <f t="shared" si="0"/>
        <v>Evaluator 2</v>
      </c>
      <c r="M6" s="15" t="str">
        <f t="shared" si="0"/>
        <v>Evaluator 3</v>
      </c>
      <c r="N6" s="15" t="str">
        <f t="shared" si="0"/>
        <v>Evaluator 4</v>
      </c>
      <c r="O6" s="15" t="str">
        <f t="shared" si="0"/>
        <v>Evaluator 5</v>
      </c>
      <c r="P6" s="15" t="str">
        <f t="shared" si="0"/>
        <v>Evaluator 6</v>
      </c>
      <c r="Q6" s="28" t="s">
        <v>15</v>
      </c>
      <c r="R6" s="23" t="s">
        <v>10</v>
      </c>
    </row>
    <row r="7" spans="1:19" ht="16.5" customHeight="1" x14ac:dyDescent="0.2">
      <c r="A7" s="18" t="str">
        <f>'Evaluator 1'!A4:C4</f>
        <v>Vaughn</v>
      </c>
      <c r="B7" s="91">
        <f>'Evaluator 1'!I4</f>
        <v>90.14083579748106</v>
      </c>
      <c r="C7" s="91">
        <f>'Evaluator 2'!I4</f>
        <v>83.540835797481066</v>
      </c>
      <c r="D7" s="91">
        <f>'Evaluator 3'!I4</f>
        <v>86.64083579748106</v>
      </c>
      <c r="E7" s="91">
        <f>'Evaluator 4'!I4</f>
        <v>78.14083579748106</v>
      </c>
      <c r="F7" s="91">
        <f>'Evaluator 5'!I4</f>
        <v>90.14083579748106</v>
      </c>
      <c r="G7" s="91">
        <f>'Evaluator 6'!I4</f>
        <v>87.14083579748106</v>
      </c>
      <c r="H7" s="29">
        <f>AVERAGE(B7:G7)</f>
        <v>85.957502464147709</v>
      </c>
      <c r="I7" s="26"/>
      <c r="J7" s="26"/>
      <c r="K7" s="17">
        <f>RANK(B7,$B$7:$B$9,0)</f>
        <v>2</v>
      </c>
      <c r="L7" s="17">
        <f>RANK(C7,$C$7:$C$9,0)</f>
        <v>3</v>
      </c>
      <c r="M7" s="17">
        <f>RANK(D7,$D$7:$D$9,0)</f>
        <v>2</v>
      </c>
      <c r="N7" s="17">
        <f>RANK(E7,$E$7:$E$9,0)</f>
        <v>2</v>
      </c>
      <c r="O7" s="17">
        <f>RANK(F7,$F$7:$F$9,0)</f>
        <v>1</v>
      </c>
      <c r="P7" s="17">
        <f>RANK(G7,$G$7:$G$9,0)</f>
        <v>3</v>
      </c>
      <c r="Q7" s="31">
        <f>AVERAGE(K7:P7)</f>
        <v>2.1666666666666665</v>
      </c>
      <c r="R7" s="20">
        <f>RANK(Q7,$Q$7:$Q$9,1)</f>
        <v>2</v>
      </c>
    </row>
    <row r="8" spans="1:19" s="92" customFormat="1" ht="16.5" customHeight="1" x14ac:dyDescent="0.2">
      <c r="A8" s="97" t="str">
        <f>'Evaluator 1'!A5:C5</f>
        <v>Turner</v>
      </c>
      <c r="B8" s="98">
        <f>'Evaluator 1'!I5</f>
        <v>100</v>
      </c>
      <c r="C8" s="98">
        <f>'Evaluator 2'!I5</f>
        <v>93.9</v>
      </c>
      <c r="D8" s="98">
        <f>'Evaluator 3'!I5</f>
        <v>94</v>
      </c>
      <c r="E8" s="98">
        <f>'Evaluator 4'!I5</f>
        <v>92.800000000000011</v>
      </c>
      <c r="F8" s="98">
        <f>'Evaluator 5'!I5</f>
        <v>86</v>
      </c>
      <c r="G8" s="98">
        <f>'Evaluator 6'!I5</f>
        <v>97.399999999999991</v>
      </c>
      <c r="H8" s="99">
        <f>AVERAGE(B8:G8)</f>
        <v>94.016666666666666</v>
      </c>
      <c r="I8" s="100"/>
      <c r="J8" s="100"/>
      <c r="K8" s="101">
        <f>RANK(B8,$B$7:$B$9,0)</f>
        <v>1</v>
      </c>
      <c r="L8" s="101">
        <f>RANK(C8,$C$7:$C$9,0)</f>
        <v>1</v>
      </c>
      <c r="M8" s="101">
        <f>RANK(D8,$D$7:$D$9,0)</f>
        <v>1</v>
      </c>
      <c r="N8" s="101">
        <f>RANK(E8,$E$7:$E$9,0)</f>
        <v>1</v>
      </c>
      <c r="O8" s="101">
        <f>RANK(F8,$F$7:$F$9,0)</f>
        <v>2</v>
      </c>
      <c r="P8" s="101">
        <f>RANK(G8,$G$7:$G$9,0)</f>
        <v>1</v>
      </c>
      <c r="Q8" s="102">
        <f>AVERAGE(K8:P8)</f>
        <v>1.1666666666666667</v>
      </c>
      <c r="R8" s="103">
        <f>RANK(Q8,$Q$7:$Q$9,1)</f>
        <v>1</v>
      </c>
    </row>
    <row r="9" spans="1:19" ht="16.5" customHeight="1" x14ac:dyDescent="0.2">
      <c r="A9" s="18" t="str">
        <f>'Evaluator 1'!A6:C6</f>
        <v>Whiting-Turner</v>
      </c>
      <c r="B9" s="91">
        <f>'Evaluator 1'!I6</f>
        <v>84.86023072579647</v>
      </c>
      <c r="C9" s="91">
        <f>'Evaluator 2'!I6</f>
        <v>89.160230725796481</v>
      </c>
      <c r="D9" s="91">
        <f>'Evaluator 3'!I6</f>
        <v>85.86023072579647</v>
      </c>
      <c r="E9" s="91">
        <f>'Evaluator 4'!I6</f>
        <v>73.260230725796475</v>
      </c>
      <c r="F9" s="91">
        <f>'Evaluator 5'!I6</f>
        <v>78.86023072579647</v>
      </c>
      <c r="G9" s="91">
        <f>'Evaluator 6'!I6</f>
        <v>89.660230725796481</v>
      </c>
      <c r="H9" s="30">
        <f>AVERAGE(B9:G9)</f>
        <v>83.610230725796484</v>
      </c>
      <c r="I9" s="27"/>
      <c r="J9" s="27"/>
      <c r="K9" s="17">
        <f>RANK(B9,$B$7:$B$9,0)</f>
        <v>3</v>
      </c>
      <c r="L9" s="17">
        <f>RANK(C9,$C$7:$C$9,0)</f>
        <v>2</v>
      </c>
      <c r="M9" s="17">
        <f>RANK(D9,$D$7:$D$9,0)</f>
        <v>3</v>
      </c>
      <c r="N9" s="17">
        <f>RANK(E9,$E$7:$E$9,0)</f>
        <v>3</v>
      </c>
      <c r="O9" s="17">
        <f>RANK(F9,$F$7:$F$9,0)</f>
        <v>3</v>
      </c>
      <c r="P9" s="17">
        <f>RANK(G9,$G$7:$G$9,0)</f>
        <v>2</v>
      </c>
      <c r="Q9" s="32">
        <f>AVERAGE(K9:P9)</f>
        <v>2.6666666666666665</v>
      </c>
      <c r="R9" s="20">
        <f>RANK(Q9,$Q$7:$Q$9,1)</f>
        <v>3</v>
      </c>
      <c r="S9" s="96"/>
    </row>
    <row r="10" spans="1:19" x14ac:dyDescent="0.2">
      <c r="J10" s="24"/>
    </row>
    <row r="15" spans="1:19" x14ac:dyDescent="0.2">
      <c r="A15" s="19" t="s">
        <v>9</v>
      </c>
    </row>
    <row r="16" spans="1:19" x14ac:dyDescent="0.2">
      <c r="A16" s="19"/>
    </row>
  </sheetData>
  <mergeCells count="2">
    <mergeCell ref="A3:I3"/>
    <mergeCell ref="Q5:R5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Evaluator 1</vt:lpstr>
      <vt:lpstr>Evaluator 2</vt:lpstr>
      <vt:lpstr>Evaluator 3</vt:lpstr>
      <vt:lpstr>Evaluator 4</vt:lpstr>
      <vt:lpstr>Evaluator 5</vt:lpstr>
      <vt:lpstr>Evaluator 6</vt:lpstr>
      <vt:lpstr>HUB</vt:lpstr>
      <vt:lpstr>Cost Summary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2020-06-09T17:37:29Z</dcterms:modified>
</cp:coreProperties>
</file>