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A6" i="13" l="1"/>
  <c r="A5" i="13"/>
  <c r="K6" i="1" l="1"/>
  <c r="L6" i="1"/>
  <c r="M6" i="1"/>
  <c r="N6" i="1"/>
  <c r="J6" i="1"/>
  <c r="D5" i="13" l="1"/>
  <c r="E5" i="13" s="1"/>
  <c r="B4" i="9" l="1"/>
  <c r="H4" i="9" s="1"/>
  <c r="B4" i="3"/>
  <c r="H4" i="3" s="1"/>
  <c r="B4" i="5"/>
  <c r="H4" i="5" s="1"/>
  <c r="D7" i="1" s="1"/>
  <c r="B4" i="10"/>
  <c r="H4" i="10" s="1"/>
  <c r="F7" i="1" s="1"/>
  <c r="E7" i="1"/>
  <c r="B4" i="2"/>
  <c r="H4" i="2" s="1"/>
  <c r="B7" i="1" s="1"/>
  <c r="C7" i="1"/>
  <c r="E6" i="13"/>
  <c r="B5" i="10" l="1"/>
  <c r="H5" i="10" s="1"/>
  <c r="B5" i="9"/>
  <c r="H5" i="9" s="1"/>
  <c r="B5" i="3"/>
  <c r="H5" i="3" s="1"/>
  <c r="B5" i="5"/>
  <c r="H5" i="5" s="1"/>
  <c r="D8" i="1" s="1"/>
  <c r="F8" i="1"/>
  <c r="B5" i="2"/>
  <c r="H5" i="2" s="1"/>
  <c r="B8" i="1" s="1"/>
  <c r="J8" i="1" s="1"/>
  <c r="C8" i="1"/>
  <c r="E8" i="1"/>
  <c r="G7" i="1"/>
  <c r="J7" i="1" l="1"/>
  <c r="N7" i="1"/>
  <c r="K7" i="1"/>
  <c r="L7" i="1"/>
  <c r="M7" i="1"/>
  <c r="M8" i="1"/>
  <c r="N8" i="1"/>
  <c r="G8" i="1"/>
  <c r="L8" i="1"/>
  <c r="K8" i="1"/>
  <c r="A8" i="1"/>
  <c r="A7" i="1"/>
  <c r="O7" i="1" l="1"/>
  <c r="O8" i="1"/>
  <c r="P7" i="1" l="1"/>
  <c r="P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<sst xmlns="http://schemas.openxmlformats.org/spreadsheetml/2006/main" count="99" uniqueCount="52">
  <si>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</si>
  <si>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</si>
  <si>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</si>
  <si>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</si>
  <si>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</si>
  <si>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</si>
  <si>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</si>
  <si>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</si>
  <si>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</si>
  <si>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</si>
  <si>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</si>
  <si>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</si>
  <si>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</si>
  <si>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</si>
  <si>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</si>
  <si>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</si>
  <si>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</si>
  <si>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</si>
  <si>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</si>
  <si>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</si>
  <si>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</si>
  <si>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</si>
  <si>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</si>
  <si>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</si>
  <si>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</si>
  <si>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</si>
  <si>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formula be used due to the cost difference between the highest and lowest bidder.  The vendor amount being evaluated be divided by the lowest bidder and then multipled by the highest score (20%).  The lowest bidder will receive the full 20 percent (Highest Score).</t>
  </si>
  <si>
    <t>RFP730-20057 REPLACE EZEKIEL CULLEN, BUILDING 516, GROUND FLOOR FLOORING</t>
  </si>
  <si>
    <t>A Status</t>
  </si>
  <si>
    <t>CMC</t>
  </si>
  <si>
    <t xml:space="preserve">University of Houston Evaluation Matrix </t>
  </si>
  <si>
    <t>RFP730-20057 Cullen Ground Flooring Replacement</t>
  </si>
  <si>
    <t>Name</t>
  </si>
  <si>
    <t>Evaluation Due Date</t>
  </si>
  <si>
    <t>4/1/2020 @4:00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</si>
  <si>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</si>
  <si>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</si>
  <si>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</si>
  <si>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</si>
  <si>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</si>
  <si>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</si>
  <si>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</si>
  <si>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</si>
  <si>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**ONLY PURCHASING WILL EVALUATE COST - EVERYONE ELSE LEAVE BLANK** 
Respondent’s Credentials and Cost and Delivery Proposal</t>
  </si>
  <si>
    <t>Respondent’s qualifications and experience with a focus on renovations with short durations completed for the University of Houston System (including any component university) or other institutions of higher education</t>
  </si>
  <si>
    <t>Respondent’s qualifications and experience of Proposed Construction Team</t>
  </si>
  <si>
    <t>Respondent’s construction and execution plan</t>
  </si>
  <si>
    <t>Respondent’s project planning and scheduling</t>
  </si>
  <si>
    <t>Respondent’s safety management program</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</si>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</sst>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8">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114">
    <xf numFmtId="0" fontId="0" fillId="0" borderId="0" xfId="0"/>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0" fillId="26" borderId="0" xfId="0" applyFont="1" applyFill="1"/>
    <xf numFmtId="0" fontId="44"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5" fillId="26" borderId="0" xfId="0" applyFont="1" applyFill="1"/>
    <xf numFmtId="0" fontId="41" fillId="25" borderId="13" xfId="0" applyFont="1" applyFill="1" applyBorder="1" applyAlignment="1">
      <alignment horizontal="right"/>
    </xf>
    <xf numFmtId="0" fontId="47" fillId="0" borderId="10" xfId="100" applyFont="1" applyBorder="1" applyAlignment="1">
      <alignment horizontal="right"/>
    </xf>
    <xf numFmtId="0" fontId="47" fillId="0" borderId="10" xfId="100" applyFont="1" applyBorder="1" applyAlignment="1">
      <alignment horizontal="right"/>
    </xf>
    <xf numFmtId="0" fontId="49" fillId="0" borderId="10" xfId="100" applyFont="1" applyFill="1" applyBorder="1" applyAlignment="1">
      <alignment horizontal="right"/>
    </xf>
    <xf numFmtId="0" fontId="40" fillId="25" borderId="14" xfId="0" applyFont="1" applyFill="1" applyBorder="1" applyAlignment="1">
      <alignment horizontal="right" textRotation="90" wrapText="1"/>
    </xf>
    <xf numFmtId="0" fontId="20" fillId="26" borderId="0" xfId="0" applyFont="1" applyFill="1" applyAlignment="1">
      <alignment horizontal="right"/>
    </xf>
    <xf numFmtId="0" fontId="47" fillId="0" borderId="0" xfId="98" applyFont="1" applyAlignment="1"/>
    <xf numFmtId="0" fontId="43" fillId="26" borderId="0" xfId="0" applyFont="1" applyFill="1" applyAlignment="1">
      <alignment horizontal="right"/>
    </xf>
    <xf numFmtId="2" fontId="0" fillId="0" borderId="0" xfId="0" applyNumberFormat="1"/>
    <xf numFmtId="0" fontId="20" fillId="26" borderId="11" xfId="0" applyFont="1" applyFill="1" applyBorder="1"/>
    <xf numFmtId="0" fontId="20" fillId="26" borderId="12" xfId="0" applyFont="1" applyFill="1" applyBorder="1"/>
    <xf numFmtId="0" fontId="19" fillId="26" borderId="14" xfId="0" applyFont="1" applyFill="1" applyBorder="1" applyAlignment="1">
      <alignment horizontal="right" textRotation="90" wrapText="1"/>
    </xf>
    <xf numFmtId="4" fontId="20" fillId="26" borderId="13" xfId="0" applyNumberFormat="1" applyFont="1" applyFill="1" applyBorder="1" applyAlignment="1">
      <alignment horizontal="right"/>
    </xf>
    <xf numFmtId="4" fontId="20" fillId="26" borderId="22" xfId="0" applyNumberFormat="1" applyFont="1" applyFill="1" applyBorder="1" applyAlignment="1">
      <alignment horizontal="right"/>
    </xf>
    <xf numFmtId="0" fontId="20" fillId="26" borderId="13" xfId="0" applyFont="1" applyFill="1" applyBorder="1" applyAlignment="1">
      <alignment horizontal="right"/>
    </xf>
    <xf numFmtId="0" fontId="47" fillId="0" borderId="21" xfId="98" applyFont="1" applyBorder="1" applyAlignment="1">
      <alignment vertical="center"/>
    </xf>
    <xf numFmtId="44" fontId="42" fillId="24" borderId="0" xfId="105" applyFont="1" applyFill="1"/>
    <xf numFmtId="0" fontId="49" fillId="0" borderId="10" xfId="100" applyFont="1" applyBorder="1" applyAlignment="1">
      <alignment horizontal="right"/>
    </xf>
    <xf numFmtId="2" fontId="48" fillId="0" borderId="0" xfId="98" applyNumberFormat="1" applyFont="1"/>
    <xf numFmtId="2" fontId="48" fillId="0" borderId="0" xfId="0" applyNumberFormat="1" applyFont="1"/>
    <xf numFmtId="2" fontId="20" fillId="26" borderId="11" xfId="0" applyNumberFormat="1" applyFont="1" applyFill="1" applyBorder="1"/>
    <xf numFmtId="0" fontId="47" fillId="0" borderId="0" xfId="98" applyFont="1" applyAlignment="1">
      <alignment horizontal="left"/>
    </xf>
    <xf numFmtId="0" fontId="46" fillId="0" borderId="10" xfId="100" applyFont="1" applyBorder="1" applyAlignment="1">
      <alignment horizontal="center"/>
    </xf>
    <xf numFmtId="0" fontId="41" fillId="26" borderId="13" xfId="0" applyFont="1" applyFill="1" applyBorder="1" applyAlignment="1">
      <alignment horizontal="right"/>
    </xf>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1" fontId="21" fillId="0" borderId="23" xfId="1" applyNumberFormat="1" applyFont="1" applyBorder="1" applyAlignment="1">
      <alignment horizontal="center" vertical="center"/>
    </xf>
    <xf numFmtId="1" fontId="21" fillId="0" borderId="0" xfId="1" applyNumberFormat="1" applyFont="1" applyAlignment="1">
      <alignment horizontal="center" vertical="center"/>
    </xf>
    <xf numFmtId="44" fontId="42" fillId="0" borderId="23" xfId="105" applyFont="1" applyBorder="1" applyAlignment="1">
      <alignment horizontal="center" vertical="center"/>
    </xf>
    <xf numFmtId="44" fontId="42" fillId="0" borderId="0" xfId="105" applyFont="1" applyAlignment="1">
      <alignment horizontal="center" vertical="center"/>
    </xf>
    <xf numFmtId="0" fontId="47" fillId="24" borderId="21" xfId="98" applyFont="1" applyFill="1" applyBorder="1" applyAlignment="1">
      <alignment horizontal="left" vertical="center"/>
    </xf>
    <xf numFmtId="0" fontId="0" fillId="24" borderId="0" xfId="0" applyFill="1" applyAlignment="1">
      <alignment horizontal="left" wrapText="1"/>
    </xf>
    <xf numFmtId="164" fontId="46" fillId="25" borderId="20" xfId="107" applyNumberFormat="1" applyFont="1" applyFill="1" applyBorder="1" applyAlignment="1">
      <alignment horizontal="left" vertical="center" wrapText="1"/>
    </xf>
    <xf numFmtId="164" fontId="46" fillId="25" borderId="18" xfId="107" applyNumberFormat="1" applyFont="1" applyFill="1" applyBorder="1" applyAlignment="1">
      <alignment horizontal="left" vertical="center" wrapText="1"/>
    </xf>
    <xf numFmtId="164" fontId="46" fillId="25" borderId="16" xfId="107" applyNumberFormat="1" applyFont="1" applyFill="1" applyBorder="1" applyAlignment="1">
      <alignment horizontal="left" vertical="center" wrapText="1"/>
    </xf>
    <xf numFmtId="164" fontId="46" fillId="25" borderId="20" xfId="107" applyNumberFormat="1" applyFont="1" applyFill="1" applyBorder="1" applyAlignment="1">
      <alignment horizontal="right" vertical="center" wrapText="1"/>
    </xf>
    <xf numFmtId="164" fontId="46" fillId="25" borderId="18" xfId="107" applyNumberFormat="1" applyFont="1" applyFill="1" applyBorder="1" applyAlignment="1">
      <alignment horizontal="right" vertical="center" wrapText="1"/>
    </xf>
    <xf numFmtId="164" fontId="46" fillId="25" borderId="16" xfId="107" applyNumberFormat="1" applyFont="1" applyFill="1" applyBorder="1" applyAlignment="1">
      <alignment horizontal="right" vertical="center" wrapText="1"/>
    </xf>
    <xf numFmtId="164" fontId="46" fillId="25" borderId="19" xfId="107" applyNumberFormat="1" applyFont="1" applyFill="1" applyBorder="1" applyAlignment="1">
      <alignment horizontal="right" vertical="center" wrapText="1"/>
    </xf>
    <xf numFmtId="164" fontId="46" fillId="25" borderId="17" xfId="107" applyNumberFormat="1" applyFont="1" applyFill="1" applyBorder="1" applyAlignment="1">
      <alignment horizontal="right" vertical="center" wrapText="1"/>
    </xf>
    <xf numFmtId="164" fontId="46" fillId="25" borderId="15" xfId="107" applyNumberFormat="1" applyFont="1" applyFill="1" applyBorder="1" applyAlignment="1">
      <alignment horizontal="right" vertical="center" wrapText="1"/>
    </xf>
    <xf numFmtId="0" fontId="43" fillId="26" borderId="0" xfId="0" applyFont="1" applyFill="1" applyAlignment="1">
      <alignment horizontal="left"/>
    </xf>
    <xf numFmtId="0" fontId="43"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26" borderId="0" xfId="98" applyFont="1" applyFill="1" applyAlignment="1">
      <alignment horizontal="left"/>
    </xf>
    <xf numFmtId="0" fontId="20" fillId="26" borderId="0" xfId="98" applyFont="1" applyFill="1"/>
    <xf numFmtId="0" fontId="46" fillId="26" borderId="0" xfId="116" applyFont="1" applyFill="1" applyBorder="1" applyAlignment="1">
      <alignment horizontal="left"/>
    </xf>
    <xf numFmtId="0" fontId="21" fillId="24" borderId="24" xfId="116" applyFont="1" applyFill="1" applyBorder="1" applyAlignment="1" applyProtection="1">
      <alignment horizontal="center"/>
      <protection locked="0"/>
    </xf>
    <xf numFmtId="0" fontId="21" fillId="24" borderId="25" xfId="116" applyFont="1" applyFill="1" applyBorder="1" applyAlignment="1" applyProtection="1">
      <alignment horizontal="center"/>
      <protection locked="0"/>
    </xf>
    <xf numFmtId="0" fontId="21" fillId="24" borderId="26" xfId="116" applyFont="1" applyFill="1" applyBorder="1" applyAlignment="1" applyProtection="1">
      <alignment horizontal="center"/>
      <protection locked="0"/>
    </xf>
    <xf numFmtId="165" fontId="46" fillId="26" borderId="0" xfId="116" applyNumberFormat="1" applyFont="1" applyFill="1" applyBorder="1" applyAlignment="1">
      <alignment horizontal="center"/>
    </xf>
    <xf numFmtId="0" fontId="50" fillId="26" borderId="0" xfId="116" applyFont="1" applyFill="1" applyBorder="1" applyAlignment="1"/>
    <xf numFmtId="0" fontId="52" fillId="26" borderId="0" xfId="117" applyFont="1" applyFill="1" applyAlignment="1">
      <alignment horizontal="left" wrapText="1"/>
    </xf>
    <xf numFmtId="0" fontId="52" fillId="26" borderId="0" xfId="117" applyFont="1" applyFill="1" applyAlignment="1">
      <alignment wrapText="1"/>
    </xf>
    <xf numFmtId="0" fontId="21" fillId="26" borderId="0" xfId="98" applyFont="1" applyFill="1" applyAlignment="1"/>
    <xf numFmtId="0" fontId="21" fillId="24" borderId="27" xfId="98" applyFont="1" applyFill="1" applyBorder="1" applyAlignment="1" applyProtection="1">
      <alignment horizontal="center" wrapText="1"/>
      <protection locked="0"/>
    </xf>
    <xf numFmtId="0" fontId="42" fillId="26" borderId="0" xfId="98" applyFont="1" applyFill="1" applyAlignment="1">
      <alignment horizontal="left" wrapText="1"/>
    </xf>
    <xf numFmtId="0" fontId="51" fillId="26" borderId="0" xfId="117" applyFill="1"/>
    <xf numFmtId="0" fontId="21" fillId="26" borderId="0" xfId="98" applyFont="1" applyFill="1" applyAlignment="1">
      <alignment horizontal="center"/>
    </xf>
    <xf numFmtId="0" fontId="47" fillId="27" borderId="28" xfId="98" applyFont="1" applyFill="1" applyBorder="1" applyAlignment="1">
      <alignment horizontal="left"/>
    </xf>
    <xf numFmtId="0" fontId="47" fillId="27" borderId="23" xfId="98" applyFont="1" applyFill="1" applyBorder="1" applyAlignment="1">
      <alignment horizontal="left"/>
    </xf>
    <xf numFmtId="0" fontId="47" fillId="27" borderId="29" xfId="98" applyFont="1" applyFill="1" applyBorder="1" applyAlignment="1">
      <alignment horizontal="left"/>
    </xf>
    <xf numFmtId="0" fontId="53" fillId="26" borderId="28" xfId="98" applyFont="1" applyFill="1" applyBorder="1" applyAlignment="1">
      <alignment horizontal="left" vertical="top" wrapText="1"/>
    </xf>
    <xf numFmtId="0" fontId="45" fillId="26" borderId="23" xfId="98" applyFont="1" applyFill="1" applyBorder="1" applyAlignment="1">
      <alignment horizontal="left" vertical="top" wrapText="1"/>
    </xf>
    <xf numFmtId="0" fontId="45" fillId="26" borderId="29" xfId="98" applyFont="1" applyFill="1" applyBorder="1" applyAlignment="1">
      <alignment horizontal="left" vertical="top" wrapText="1"/>
    </xf>
    <xf numFmtId="0" fontId="54" fillId="26" borderId="28" xfId="98" applyFont="1" applyFill="1" applyBorder="1" applyAlignment="1">
      <alignment horizontal="left" vertical="top" wrapText="1"/>
    </xf>
    <xf numFmtId="0" fontId="54" fillId="26" borderId="23" xfId="98" applyFont="1" applyFill="1" applyBorder="1" applyAlignment="1">
      <alignment horizontal="left" vertical="top" wrapText="1"/>
    </xf>
    <xf numFmtId="0" fontId="54" fillId="26" borderId="29" xfId="98" applyFont="1" applyFill="1" applyBorder="1" applyAlignment="1">
      <alignment horizontal="left" vertical="top" wrapText="1"/>
    </xf>
    <xf numFmtId="0" fontId="54" fillId="26" borderId="0" xfId="98" applyFont="1" applyFill="1" applyAlignment="1">
      <alignment wrapText="1"/>
    </xf>
    <xf numFmtId="0" fontId="54" fillId="25" borderId="30" xfId="98" applyFont="1" applyFill="1" applyBorder="1" applyAlignment="1">
      <alignment horizontal="center" wrapText="1"/>
    </xf>
    <xf numFmtId="0" fontId="54" fillId="25" borderId="31" xfId="98" applyFont="1" applyFill="1" applyBorder="1" applyAlignment="1">
      <alignment horizontal="center" wrapText="1"/>
    </xf>
    <xf numFmtId="0" fontId="54" fillId="25" borderId="32" xfId="98" applyFont="1" applyFill="1" applyBorder="1" applyAlignment="1">
      <alignment horizontal="center" wrapText="1"/>
    </xf>
    <xf numFmtId="0" fontId="54" fillId="26" borderId="0" xfId="98" applyFont="1" applyFill="1" applyAlignment="1">
      <alignment horizontal="center" wrapText="1"/>
    </xf>
    <xf numFmtId="0" fontId="42" fillId="26" borderId="11" xfId="98" applyFont="1" applyFill="1" applyBorder="1" applyAlignment="1">
      <alignment wrapText="1"/>
    </xf>
    <xf numFmtId="0" fontId="21" fillId="24" borderId="13" xfId="98" applyFont="1" applyFill="1" applyBorder="1" applyAlignment="1" applyProtection="1">
      <alignment horizontal="center"/>
      <protection locked="0"/>
    </xf>
    <xf numFmtId="0" fontId="21" fillId="24" borderId="11" xfId="98" applyFont="1" applyFill="1" applyBorder="1" applyAlignment="1" applyProtection="1">
      <alignment horizontal="center"/>
      <protection locked="0"/>
    </xf>
    <xf numFmtId="0" fontId="21" fillId="24" borderId="33" xfId="98" applyFont="1" applyFill="1" applyBorder="1" applyAlignment="1" applyProtection="1">
      <alignment horizontal="center"/>
      <protection locked="0"/>
    </xf>
    <xf numFmtId="0" fontId="42" fillId="26" borderId="12" xfId="98" applyFont="1" applyFill="1" applyBorder="1" applyAlignment="1">
      <alignment wrapText="1"/>
    </xf>
    <xf numFmtId="0" fontId="21" fillId="24" borderId="22" xfId="98" applyFont="1" applyFill="1" applyBorder="1" applyAlignment="1" applyProtection="1">
      <alignment horizontal="center"/>
      <protection locked="0"/>
    </xf>
    <xf numFmtId="0" fontId="21" fillId="24" borderId="12" xfId="98" applyFont="1" applyFill="1" applyBorder="1" applyAlignment="1" applyProtection="1">
      <alignment horizontal="center"/>
      <protection locked="0"/>
    </xf>
    <xf numFmtId="0" fontId="21" fillId="24" borderId="34" xfId="98" applyFont="1" applyFill="1" applyBorder="1" applyAlignment="1" applyProtection="1">
      <alignment horizontal="center"/>
      <protection locked="0"/>
    </xf>
    <xf numFmtId="0" fontId="21" fillId="28" borderId="0" xfId="98" applyFont="1" applyFill="1" applyBorder="1"/>
    <xf numFmtId="0" fontId="21" fillId="28" borderId="35" xfId="98" applyFont="1" applyFill="1" applyBorder="1"/>
    <xf numFmtId="0" fontId="21" fillId="26" borderId="10" xfId="98" applyFont="1" applyFill="1" applyBorder="1"/>
    <xf numFmtId="0" fontId="49" fillId="26" borderId="0" xfId="98" applyFont="1" applyFill="1"/>
    <xf numFmtId="0" fontId="21" fillId="26" borderId="0" xfId="98" applyFont="1" applyFill="1" applyAlignment="1">
      <alignment wrapText="1"/>
    </xf>
    <xf numFmtId="0" fontId="55" fillId="0" borderId="0" xfId="116" applyFont="1" applyAlignment="1">
      <alignment horizontal="left"/>
    </xf>
    <xf numFmtId="0" fontId="42" fillId="26" borderId="0" xfId="98" applyFont="1" applyFill="1"/>
    <xf numFmtId="0" fontId="45" fillId="26" borderId="0" xfId="98" applyFont="1" applyFill="1"/>
  </cellXfs>
  <cellStyles count="11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7" builtinId="8"/>
    <cellStyle name="Input 2" xfId="81"/>
    <cellStyle name="Input 3" xfId="39"/>
    <cellStyle name="Linked Cell 2" xfId="82"/>
    <cellStyle name="Linked Cell 3" xfId="40"/>
    <cellStyle name="Neutral 2" xfId="83"/>
    <cellStyle name="Neutral 3" xfId="41"/>
    <cellStyle name="Normal" xfId="0" builtinId="0"/>
    <cellStyle name="Normal 10" xfId="113"/>
    <cellStyle name="Normal 11" xfId="116"/>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2"/>
    <cellStyle name="Normal 4 15" xfId="11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1"/>
    <cellStyle name="Note 2" xfId="5"/>
    <cellStyle name="Note 3" xfId="89"/>
    <cellStyle name="Note 4" xfId="42"/>
    <cellStyle name="Note 4 2" xfId="99"/>
    <cellStyle name="Output 2" xfId="84"/>
    <cellStyle name="Output 3" xfId="43"/>
    <cellStyle name="Percent 2" xfId="115"/>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8867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H5" sqref="H5"/>
    </sheetView>
  </sheetViews>
  <sheetFormatPr defaultRowHeight="12.75" x14ac:dyDescent="0.2"/>
  <cols>
    <col min="1" max="1" width="29" bestFit="1" customWidth="1"/>
    <col min="2" max="5" width="8.85546875" customWidth="1"/>
    <col min="6" max="7" width="8.85546875" style="6" customWidth="1"/>
    <col min="8" max="8" width="12.42578125" bestFit="1" customWidth="1"/>
  </cols>
  <sheetData>
    <row r="1" spans="1:10" ht="15.75" x14ac:dyDescent="0.25">
      <c r="A1" s="8" t="s">
        <v>0</v>
      </c>
      <c r="B1" s="7"/>
      <c r="C1" s="3"/>
      <c r="D1" s="3"/>
      <c r="E1" s="3"/>
      <c r="F1" s="3"/>
      <c r="G1" s="3"/>
      <c r="H1" s="3"/>
    </row>
    <row r="2" spans="1:10" ht="15.75" x14ac:dyDescent="0.25">
      <c r="A2" s="1"/>
      <c r="B2" s="2"/>
      <c r="C2" s="2"/>
      <c r="D2" s="2"/>
      <c r="E2" s="2"/>
      <c r="F2" s="2"/>
      <c r="G2" s="2"/>
      <c r="H2" s="2"/>
      <c r="I2" s="2"/>
    </row>
    <row r="3" spans="1:10" s="5" customFormat="1" x14ac:dyDescent="0.2">
      <c r="A3" s="42"/>
      <c r="B3" s="37" t="s">
        <v>6</v>
      </c>
      <c r="C3" s="21" t="s">
        <v>7</v>
      </c>
      <c r="D3" s="21" t="s">
        <v>8</v>
      </c>
      <c r="E3" s="21" t="s">
        <v>9</v>
      </c>
      <c r="F3" s="21" t="s">
        <v>10</v>
      </c>
      <c r="G3" s="21" t="s">
        <v>11</v>
      </c>
      <c r="H3" s="23" t="s">
        <v>25</v>
      </c>
    </row>
    <row r="4" spans="1:10" x14ac:dyDescent="0.2">
      <c r="A4" s="41" t="s">
        <v>28</v>
      </c>
      <c r="B4" s="38">
        <f>'Pricing Score Calculation'!E5</f>
        <v>17.903225806451612</v>
      </c>
      <c r="C4" s="44">
        <v>12</v>
      </c>
      <c r="D4" s="44">
        <v>16</v>
      </c>
      <c r="E4" s="44">
        <v>6</v>
      </c>
      <c r="F4" s="44">
        <v>6</v>
      </c>
      <c r="G4" s="44">
        <v>6</v>
      </c>
      <c r="H4" s="39">
        <f>SUM(B4:G4)</f>
        <v>63.903225806451616</v>
      </c>
    </row>
    <row r="5" spans="1:10" x14ac:dyDescent="0.2">
      <c r="A5" s="41" t="s">
        <v>29</v>
      </c>
      <c r="B5" s="38">
        <f>'Pricing Score Calculation'!E6</f>
        <v>30</v>
      </c>
      <c r="C5" s="44">
        <v>16</v>
      </c>
      <c r="D5" s="44">
        <v>16</v>
      </c>
      <c r="E5" s="44">
        <v>6</v>
      </c>
      <c r="F5" s="44">
        <v>6</v>
      </c>
      <c r="G5" s="44">
        <v>6</v>
      </c>
      <c r="H5" s="39">
        <f>SUM(B5:G5)</f>
        <v>80</v>
      </c>
      <c r="J5" s="4"/>
    </row>
    <row r="6" spans="1:10" x14ac:dyDescent="0.2">
      <c r="A6" s="6"/>
    </row>
    <row r="7" spans="1:10" x14ac:dyDescent="0.2">
      <c r="A7"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5" sqref="H5"/>
    </sheetView>
  </sheetViews>
  <sheetFormatPr defaultRowHeight="12.75" x14ac:dyDescent="0.2"/>
  <cols>
    <col min="1" max="1" width="29" bestFit="1" customWidth="1"/>
    <col min="11" max="11" width="14.42578125" bestFit="1" customWidth="1"/>
  </cols>
  <sheetData>
    <row r="1" spans="1:14" ht="15.75" x14ac:dyDescent="0.25">
      <c r="A1" s="8" t="s">
        <v>0</v>
      </c>
      <c r="B1" s="7"/>
      <c r="C1" s="7"/>
      <c r="D1" s="7"/>
      <c r="E1" s="3"/>
      <c r="F1" s="3"/>
      <c r="G1" s="3"/>
      <c r="H1" s="3"/>
      <c r="I1" s="3"/>
    </row>
    <row r="2" spans="1:14" ht="15.75" x14ac:dyDescent="0.25">
      <c r="A2" s="3"/>
      <c r="B2" s="2"/>
      <c r="C2" s="2"/>
      <c r="D2" s="2"/>
      <c r="E2" s="2"/>
      <c r="F2" s="2"/>
      <c r="G2" s="2"/>
      <c r="H2" s="2"/>
      <c r="I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28</v>
      </c>
      <c r="B4" s="38">
        <f>'Pricing Score Calculation'!E5</f>
        <v>17.903225806451612</v>
      </c>
      <c r="C4" s="45">
        <v>12</v>
      </c>
      <c r="D4" s="45">
        <v>8</v>
      </c>
      <c r="E4" s="45">
        <v>6</v>
      </c>
      <c r="F4" s="45">
        <v>6</v>
      </c>
      <c r="G4" s="45">
        <v>6</v>
      </c>
      <c r="H4" s="39">
        <f>SUM(B4:G4)</f>
        <v>55.903225806451616</v>
      </c>
      <c r="I4" s="6"/>
      <c r="J4" s="6"/>
      <c r="K4" s="6"/>
      <c r="L4" s="6"/>
      <c r="M4" s="6"/>
      <c r="N4" s="6"/>
    </row>
    <row r="5" spans="1:14" x14ac:dyDescent="0.2">
      <c r="A5" s="41" t="s">
        <v>29</v>
      </c>
      <c r="B5" s="38">
        <f>'Pricing Score Calculation'!E6</f>
        <v>30</v>
      </c>
      <c r="C5" s="45">
        <v>16</v>
      </c>
      <c r="D5" s="45">
        <v>12</v>
      </c>
      <c r="E5" s="45">
        <v>6</v>
      </c>
      <c r="F5" s="45">
        <v>6</v>
      </c>
      <c r="G5" s="45">
        <v>6</v>
      </c>
      <c r="H5" s="39">
        <f>SUM(B5:G5)</f>
        <v>76</v>
      </c>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5" sqref="H5"/>
    </sheetView>
  </sheetViews>
  <sheetFormatPr defaultRowHeight="12.75" x14ac:dyDescent="0.2"/>
  <cols>
    <col min="1" max="1" width="29" bestFit="1" customWidth="1"/>
    <col min="10" max="10" width="9.85546875" bestFit="1" customWidth="1"/>
    <col min="11" max="11" width="14.42578125" bestFit="1" customWidth="1"/>
  </cols>
  <sheetData>
    <row r="1" spans="1:14" ht="15.75" x14ac:dyDescent="0.25">
      <c r="A1" s="8" t="s">
        <v>0</v>
      </c>
      <c r="B1" s="7"/>
      <c r="C1" s="7"/>
      <c r="D1" s="7"/>
      <c r="E1" s="3"/>
      <c r="F1" s="3"/>
      <c r="G1" s="3"/>
      <c r="H1" s="3"/>
      <c r="I1" s="3"/>
      <c r="J1" s="6"/>
    </row>
    <row r="2" spans="1:14" ht="15.75" x14ac:dyDescent="0.25">
      <c r="A2" s="3"/>
      <c r="B2" s="2"/>
      <c r="C2" s="2"/>
      <c r="D2" s="2"/>
      <c r="E2" s="2"/>
      <c r="F2" s="2"/>
      <c r="G2" s="2"/>
      <c r="H2" s="2"/>
      <c r="I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28</v>
      </c>
      <c r="B4" s="38">
        <f>'Pricing Score Calculation'!E5</f>
        <v>17.903225806451612</v>
      </c>
      <c r="C4" s="46">
        <v>17.2</v>
      </c>
      <c r="D4" s="46">
        <v>18.8</v>
      </c>
      <c r="E4" s="46">
        <v>9.6</v>
      </c>
      <c r="F4" s="46">
        <v>8.8000000000000007</v>
      </c>
      <c r="G4" s="46">
        <v>9.6</v>
      </c>
      <c r="H4" s="39">
        <f>SUM(B4:G4)</f>
        <v>81.903225806451616</v>
      </c>
      <c r="I4" s="6"/>
      <c r="J4" s="6"/>
      <c r="K4" s="6"/>
      <c r="L4" s="6"/>
      <c r="M4" s="6"/>
      <c r="N4" s="6"/>
    </row>
    <row r="5" spans="1:14" x14ac:dyDescent="0.2">
      <c r="A5" s="41" t="s">
        <v>29</v>
      </c>
      <c r="B5" s="38">
        <f>'Pricing Score Calculation'!E6</f>
        <v>30</v>
      </c>
      <c r="C5" s="46">
        <v>14</v>
      </c>
      <c r="D5" s="46">
        <v>17.2</v>
      </c>
      <c r="E5" s="46">
        <v>8</v>
      </c>
      <c r="F5" s="46">
        <v>7.2</v>
      </c>
      <c r="G5" s="46">
        <v>8</v>
      </c>
      <c r="H5" s="39">
        <f>SUM(B5:G5)</f>
        <v>84.4</v>
      </c>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5" sqref="H5"/>
    </sheetView>
  </sheetViews>
  <sheetFormatPr defaultRowHeight="12.75" x14ac:dyDescent="0.2"/>
  <cols>
    <col min="1" max="1" width="29" bestFit="1" customWidth="1"/>
    <col min="10" max="10" width="9.85546875" bestFit="1" customWidth="1"/>
    <col min="11" max="11" width="14.42578125" bestFit="1" customWidth="1"/>
  </cols>
  <sheetData>
    <row r="1" spans="1:14" ht="15.75" x14ac:dyDescent="0.25">
      <c r="A1" s="8" t="s">
        <v>0</v>
      </c>
      <c r="B1" s="7"/>
      <c r="C1" s="7"/>
      <c r="D1" s="7"/>
      <c r="E1" s="3"/>
      <c r="F1" s="3"/>
      <c r="G1" s="3"/>
      <c r="H1" s="3"/>
      <c r="I1" s="3"/>
      <c r="J1" s="6"/>
    </row>
    <row r="2" spans="1:14" ht="15.75" x14ac:dyDescent="0.25">
      <c r="A2" s="3"/>
      <c r="B2" s="2"/>
      <c r="C2" s="2"/>
      <c r="D2" s="2"/>
      <c r="E2" s="2"/>
      <c r="F2" s="2"/>
      <c r="G2" s="2"/>
      <c r="H2" s="2"/>
      <c r="I2" s="2"/>
      <c r="J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28</v>
      </c>
      <c r="B4" s="38">
        <f>'Pricing Score Calculation'!E5</f>
        <v>17.903225806451612</v>
      </c>
      <c r="C4" s="47">
        <v>18.399999999999999</v>
      </c>
      <c r="D4" s="47">
        <v>16.8</v>
      </c>
      <c r="E4" s="47">
        <v>7.6</v>
      </c>
      <c r="F4" s="47">
        <v>8.1999999999999993</v>
      </c>
      <c r="G4" s="47">
        <v>8.4</v>
      </c>
      <c r="H4" s="39">
        <f>SUM(B4:G4)</f>
        <v>77.303225806451607</v>
      </c>
      <c r="I4" s="6"/>
      <c r="J4" s="6"/>
      <c r="K4" s="6"/>
      <c r="L4" s="6"/>
      <c r="M4" s="6"/>
      <c r="N4" s="6"/>
    </row>
    <row r="5" spans="1:14" x14ac:dyDescent="0.2">
      <c r="A5" s="41" t="s">
        <v>29</v>
      </c>
      <c r="B5" s="38">
        <f>'Pricing Score Calculation'!E6</f>
        <v>30</v>
      </c>
      <c r="C5" s="47">
        <v>18</v>
      </c>
      <c r="D5" s="47">
        <v>16.8</v>
      </c>
      <c r="E5" s="47">
        <v>7.6</v>
      </c>
      <c r="F5" s="47">
        <v>8</v>
      </c>
      <c r="G5" s="47">
        <v>8.1999999999999993</v>
      </c>
      <c r="H5" s="39">
        <f>SUM(B5:G5)</f>
        <v>88.6</v>
      </c>
      <c r="I5" s="6"/>
      <c r="J5" s="6"/>
      <c r="K5" s="6"/>
      <c r="L5" s="6"/>
      <c r="M5" s="6"/>
      <c r="N5" s="6"/>
    </row>
    <row r="6" spans="1:14" x14ac:dyDescent="0.2">
      <c r="A6" s="6"/>
      <c r="B6" s="6"/>
      <c r="C6" s="6"/>
      <c r="D6" s="6"/>
      <c r="E6" s="6"/>
      <c r="F6" s="6"/>
      <c r="G6" s="6"/>
      <c r="H6" s="6"/>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H5" sqref="H5"/>
    </sheetView>
  </sheetViews>
  <sheetFormatPr defaultRowHeight="12.75" x14ac:dyDescent="0.2"/>
  <cols>
    <col min="1" max="1" width="29" bestFit="1" customWidth="1"/>
    <col min="10" max="10" width="9.85546875" bestFit="1" customWidth="1"/>
    <col min="11" max="11" width="14.42578125" bestFit="1" customWidth="1"/>
  </cols>
  <sheetData>
    <row r="1" spans="1:15" ht="15.75" x14ac:dyDescent="0.25">
      <c r="A1" s="8" t="s">
        <v>0</v>
      </c>
      <c r="B1" s="7"/>
      <c r="C1" s="7"/>
      <c r="D1" s="7"/>
      <c r="E1" s="3"/>
      <c r="F1" s="3"/>
      <c r="G1" s="3"/>
      <c r="H1" s="3"/>
      <c r="I1" s="3"/>
      <c r="J1" s="6"/>
    </row>
    <row r="2" spans="1:15" ht="15.75" x14ac:dyDescent="0.25">
      <c r="A2" s="3"/>
      <c r="B2" s="2"/>
      <c r="C2" s="2"/>
      <c r="D2" s="2"/>
      <c r="E2" s="2"/>
      <c r="F2" s="2"/>
      <c r="G2" s="2"/>
      <c r="H2" s="2"/>
      <c r="I2" s="2"/>
      <c r="J2" s="2"/>
    </row>
    <row r="3" spans="1:15" x14ac:dyDescent="0.2">
      <c r="A3" s="42"/>
      <c r="B3" s="37" t="s">
        <v>6</v>
      </c>
      <c r="C3" s="22" t="s">
        <v>7</v>
      </c>
      <c r="D3" s="22" t="s">
        <v>8</v>
      </c>
      <c r="E3" s="22" t="s">
        <v>9</v>
      </c>
      <c r="F3" s="22" t="s">
        <v>10</v>
      </c>
      <c r="G3" s="22" t="s">
        <v>11</v>
      </c>
      <c r="H3" s="23" t="s">
        <v>25</v>
      </c>
      <c r="I3" s="5"/>
      <c r="J3" s="5"/>
      <c r="K3" s="5"/>
      <c r="L3" s="5"/>
      <c r="M3" s="5"/>
      <c r="N3" s="5"/>
      <c r="O3" s="6"/>
    </row>
    <row r="4" spans="1:15" x14ac:dyDescent="0.2">
      <c r="A4" s="41" t="s">
        <v>28</v>
      </c>
      <c r="B4" s="38">
        <f>'Pricing Score Calculation'!E5</f>
        <v>17.903225806451612</v>
      </c>
      <c r="C4" s="48">
        <v>16</v>
      </c>
      <c r="D4" s="48">
        <v>16</v>
      </c>
      <c r="E4" s="48">
        <v>8</v>
      </c>
      <c r="F4" s="48">
        <v>8</v>
      </c>
      <c r="G4" s="48">
        <v>8</v>
      </c>
      <c r="H4" s="39">
        <f>SUM(B4:G4)</f>
        <v>73.903225806451616</v>
      </c>
      <c r="I4" s="6"/>
      <c r="J4" s="6"/>
      <c r="K4" s="6"/>
      <c r="L4" s="6"/>
      <c r="M4" s="6"/>
      <c r="N4" s="6"/>
      <c r="O4" s="6"/>
    </row>
    <row r="5" spans="1:15" x14ac:dyDescent="0.2">
      <c r="A5" s="41" t="s">
        <v>29</v>
      </c>
      <c r="B5" s="38">
        <f>'Pricing Score Calculation'!E6</f>
        <v>30</v>
      </c>
      <c r="C5" s="48">
        <v>17.600000000000001</v>
      </c>
      <c r="D5" s="48">
        <v>17.600000000000001</v>
      </c>
      <c r="E5" s="48">
        <v>8.8000000000000007</v>
      </c>
      <c r="F5" s="48">
        <v>8.8000000000000007</v>
      </c>
      <c r="G5" s="48">
        <v>8</v>
      </c>
      <c r="H5" s="39">
        <f>SUM(B5:G5)</f>
        <v>90.8</v>
      </c>
      <c r="I5" s="6"/>
      <c r="J5" s="6"/>
      <c r="K5" s="6"/>
      <c r="L5" s="6"/>
      <c r="M5" s="6"/>
      <c r="N5" s="6"/>
      <c r="O5" s="6"/>
    </row>
    <row r="6" spans="1:15" x14ac:dyDescent="0.2">
      <c r="A6" s="6"/>
      <c r="B6" s="6"/>
      <c r="C6" s="6"/>
      <c r="D6" s="6"/>
      <c r="E6" s="6"/>
      <c r="F6" s="6"/>
      <c r="G6" s="6"/>
      <c r="H6" s="6"/>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F14" s="6"/>
      <c r="G14" s="6"/>
      <c r="H14" s="6"/>
      <c r="I14" s="6"/>
      <c r="J14" s="6"/>
      <c r="K14" s="6"/>
      <c r="L14" s="6"/>
      <c r="M14" s="6"/>
      <c r="N14" s="6"/>
    </row>
    <row r="15" spans="1:15" x14ac:dyDescent="0.2">
      <c r="A15" s="6"/>
      <c r="B15" s="6"/>
      <c r="C15" s="6"/>
      <c r="D15" s="6"/>
      <c r="E15" s="6"/>
      <c r="F15" s="6"/>
      <c r="G15" s="6"/>
      <c r="H15" s="6"/>
      <c r="I15" s="6"/>
      <c r="J15" s="6"/>
      <c r="K15" s="6"/>
      <c r="L15" s="6"/>
      <c r="M15" s="6"/>
      <c r="N15" s="6"/>
    </row>
    <row r="16" spans="1:15"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
  <sheetViews>
    <sheetView workbookViewId="0">
      <selection activeCell="A2" sqref="A2:A4"/>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53" t="s">
        <v>23</v>
      </c>
      <c r="B1" s="53"/>
      <c r="C1" s="35"/>
      <c r="D1" s="35"/>
      <c r="E1" s="35"/>
    </row>
    <row r="2" spans="1:16" x14ac:dyDescent="0.2">
      <c r="A2" s="55" t="s">
        <v>17</v>
      </c>
      <c r="B2" s="58" t="s">
        <v>18</v>
      </c>
      <c r="C2" s="61" t="s">
        <v>21</v>
      </c>
      <c r="D2" s="61" t="s">
        <v>19</v>
      </c>
      <c r="E2" s="61" t="s">
        <v>20</v>
      </c>
      <c r="G2" s="54" t="s">
        <v>26</v>
      </c>
      <c r="H2" s="54"/>
      <c r="I2" s="54"/>
      <c r="J2" s="54"/>
      <c r="K2" s="54"/>
      <c r="L2" s="54"/>
      <c r="M2" s="54"/>
      <c r="N2" s="54"/>
      <c r="O2" s="54"/>
      <c r="P2" s="54"/>
    </row>
    <row r="3" spans="1:16" x14ac:dyDescent="0.2">
      <c r="A3" s="56"/>
      <c r="B3" s="59"/>
      <c r="C3" s="62"/>
      <c r="D3" s="62"/>
      <c r="E3" s="62"/>
      <c r="G3" s="54"/>
      <c r="H3" s="54"/>
      <c r="I3" s="54"/>
      <c r="J3" s="54"/>
      <c r="K3" s="54"/>
      <c r="L3" s="54"/>
      <c r="M3" s="54"/>
      <c r="N3" s="54"/>
      <c r="O3" s="54"/>
      <c r="P3" s="54"/>
    </row>
    <row r="4" spans="1:16" ht="13.5" thickBot="1" x14ac:dyDescent="0.25">
      <c r="A4" s="57"/>
      <c r="B4" s="60"/>
      <c r="C4" s="63"/>
      <c r="D4" s="63"/>
      <c r="E4" s="63"/>
      <c r="G4" s="54"/>
      <c r="H4" s="54"/>
      <c r="I4" s="54"/>
      <c r="J4" s="54"/>
      <c r="K4" s="54"/>
      <c r="L4" s="54"/>
      <c r="M4" s="54"/>
      <c r="N4" s="54"/>
      <c r="O4" s="54"/>
      <c r="P4" s="54"/>
    </row>
    <row r="5" spans="1:16" x14ac:dyDescent="0.2">
      <c r="A5" s="26" t="str">
        <f>'Evaluator 1'!A4</f>
        <v>A Status</v>
      </c>
      <c r="B5" s="36">
        <v>248000</v>
      </c>
      <c r="C5" s="49">
        <v>30</v>
      </c>
      <c r="D5" s="51">
        <f>MIN(B5:B6)</f>
        <v>148000</v>
      </c>
      <c r="E5" s="28">
        <f>$C$5*($D$5/B5)</f>
        <v>17.903225806451612</v>
      </c>
    </row>
    <row r="6" spans="1:16" x14ac:dyDescent="0.2">
      <c r="A6" s="26" t="str">
        <f>'Evaluator 1'!A5</f>
        <v>CMC</v>
      </c>
      <c r="B6" s="36">
        <v>148000</v>
      </c>
      <c r="C6" s="50"/>
      <c r="D6" s="52"/>
      <c r="E6" s="28">
        <f t="shared" ref="E6" si="0">$C$5*($D$5/B6)</f>
        <v>30</v>
      </c>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M30" sqref="M30"/>
    </sheetView>
  </sheetViews>
  <sheetFormatPr defaultColWidth="9.140625"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12</v>
      </c>
      <c r="B1" s="10"/>
      <c r="C1" s="9"/>
      <c r="D1" s="9"/>
      <c r="E1" s="9"/>
      <c r="F1" s="9"/>
      <c r="G1" s="9"/>
      <c r="H1" s="9"/>
    </row>
    <row r="2" spans="1:16" ht="6" customHeight="1" x14ac:dyDescent="0.25">
      <c r="A2" s="9"/>
      <c r="B2" s="10"/>
      <c r="C2" s="9"/>
      <c r="D2" s="9"/>
      <c r="E2" s="9"/>
      <c r="F2" s="9"/>
      <c r="G2" s="9"/>
      <c r="H2" s="9"/>
    </row>
    <row r="3" spans="1:16" ht="15.75" x14ac:dyDescent="0.25">
      <c r="A3" s="64" t="s">
        <v>27</v>
      </c>
      <c r="B3" s="64"/>
      <c r="C3" s="64"/>
      <c r="D3" s="64"/>
      <c r="E3" s="64"/>
      <c r="F3" s="64"/>
      <c r="G3" s="64"/>
      <c r="H3" s="64"/>
    </row>
    <row r="4" spans="1:16" x14ac:dyDescent="0.2">
      <c r="A4" s="10"/>
      <c r="B4" s="10"/>
      <c r="C4" s="10"/>
      <c r="D4" s="10"/>
      <c r="E4" s="10"/>
      <c r="F4" s="10"/>
      <c r="G4" s="12"/>
      <c r="H4" s="12"/>
    </row>
    <row r="5" spans="1:16" ht="15.75" x14ac:dyDescent="0.25">
      <c r="G5" s="27" t="s">
        <v>22</v>
      </c>
      <c r="H5" s="13"/>
      <c r="I5" s="27"/>
      <c r="J5" s="13"/>
      <c r="O5" s="65" t="s">
        <v>15</v>
      </c>
      <c r="P5" s="65"/>
    </row>
    <row r="6" spans="1:16" s="16" customFormat="1" ht="135" customHeight="1" x14ac:dyDescent="0.2">
      <c r="A6" s="14"/>
      <c r="B6" s="15" t="s">
        <v>1</v>
      </c>
      <c r="C6" s="15" t="s">
        <v>2</v>
      </c>
      <c r="D6" s="15" t="s">
        <v>3</v>
      </c>
      <c r="E6" s="15" t="s">
        <v>4</v>
      </c>
      <c r="F6" s="15" t="s">
        <v>5</v>
      </c>
      <c r="G6" s="31" t="s">
        <v>16</v>
      </c>
      <c r="I6" s="11"/>
      <c r="J6" s="15" t="str">
        <f>B6</f>
        <v>Evaluator 1</v>
      </c>
      <c r="K6" s="15" t="str">
        <f>C6</f>
        <v>Evaluator 2</v>
      </c>
      <c r="L6" s="15" t="str">
        <f>D6</f>
        <v>Evaluator 3</v>
      </c>
      <c r="M6" s="15" t="str">
        <f>E6</f>
        <v>Evaluator 4</v>
      </c>
      <c r="N6" s="15" t="str">
        <f>F6</f>
        <v>Evaluator 5</v>
      </c>
      <c r="O6" s="31" t="s">
        <v>24</v>
      </c>
      <c r="P6" s="24" t="s">
        <v>14</v>
      </c>
    </row>
    <row r="7" spans="1:16" ht="16.5" customHeight="1" x14ac:dyDescent="0.2">
      <c r="A7" s="18" t="str">
        <f>'Evaluator 1'!A4:A4</f>
        <v>A Status</v>
      </c>
      <c r="B7" s="40">
        <f>'Evaluator 1'!H4</f>
        <v>63.903225806451616</v>
      </c>
      <c r="C7" s="40">
        <f>'Evaluator 2'!H4</f>
        <v>55.903225806451616</v>
      </c>
      <c r="D7" s="40">
        <f>'Evaluator 3'!H4</f>
        <v>81.903225806451616</v>
      </c>
      <c r="E7" s="40">
        <f>'Evaluator 4'!H4</f>
        <v>77.303225806451607</v>
      </c>
      <c r="F7" s="40">
        <f>'Evaluator 5'!H4</f>
        <v>73.903225806451616</v>
      </c>
      <c r="G7" s="32">
        <f>AVERAGE(B7:F7)</f>
        <v>70.583225806451608</v>
      </c>
      <c r="H7" s="29"/>
      <c r="I7" s="29"/>
      <c r="J7" s="17">
        <f>RANK(B7,$B$7:$B$8,0)</f>
        <v>2</v>
      </c>
      <c r="K7" s="17">
        <f>RANK(C7,$C$7:$C$8,0)</f>
        <v>2</v>
      </c>
      <c r="L7" s="17">
        <f>RANK(D7,$D$7:$D$8,0)</f>
        <v>2</v>
      </c>
      <c r="M7" s="17">
        <f>RANK(E7,$E$7:$E$8,0)</f>
        <v>2</v>
      </c>
      <c r="N7" s="17">
        <f>RANK(F7,$F$7:$F$8,0)</f>
        <v>2</v>
      </c>
      <c r="O7" s="34">
        <f>AVERAGE(J7:N7)</f>
        <v>2</v>
      </c>
      <c r="P7" s="20">
        <f>RANK(O7,$O$7:$O$8,1)</f>
        <v>2</v>
      </c>
    </row>
    <row r="8" spans="1:16" ht="16.5" customHeight="1" x14ac:dyDescent="0.2">
      <c r="A8" s="18" t="str">
        <f>'Evaluator 1'!A5:A5</f>
        <v>CMC</v>
      </c>
      <c r="B8" s="40">
        <f>'Evaluator 1'!H5</f>
        <v>80</v>
      </c>
      <c r="C8" s="40">
        <f>'Evaluator 2'!H5</f>
        <v>76</v>
      </c>
      <c r="D8" s="40">
        <f>'Evaluator 3'!H5</f>
        <v>84.4</v>
      </c>
      <c r="E8" s="40">
        <f>'Evaluator 4'!H5</f>
        <v>88.6</v>
      </c>
      <c r="F8" s="40">
        <f>'Evaluator 5'!H5</f>
        <v>90.8</v>
      </c>
      <c r="G8" s="33">
        <f>AVERAGE(B8:F8)</f>
        <v>83.960000000000008</v>
      </c>
      <c r="H8" s="30"/>
      <c r="I8" s="30"/>
      <c r="J8" s="17">
        <f>RANK(B8,$B$7:$B$8,0)</f>
        <v>1</v>
      </c>
      <c r="K8" s="17">
        <f>RANK(C8,$C$7:$C$8,0)</f>
        <v>1</v>
      </c>
      <c r="L8" s="17">
        <f>RANK(D8,$D$7:$D$8,0)</f>
        <v>1</v>
      </c>
      <c r="M8" s="17">
        <f>RANK(E8,$E$7:$E$8,0)</f>
        <v>1</v>
      </c>
      <c r="N8" s="17">
        <f>RANK(F8,$F$7:$F$8,0)</f>
        <v>1</v>
      </c>
      <c r="O8" s="34">
        <f>AVERAGE(J8:N8)</f>
        <v>1</v>
      </c>
      <c r="P8" s="43">
        <f>RANK(O8,$O$7:$O$8,1)</f>
        <v>1</v>
      </c>
    </row>
    <row r="9" spans="1:16" x14ac:dyDescent="0.2">
      <c r="I9" s="25"/>
    </row>
    <row r="14" spans="1:16" x14ac:dyDescent="0.2">
      <c r="A14" s="19" t="s">
        <v>13</v>
      </c>
    </row>
    <row r="15" spans="1:16" x14ac:dyDescent="0.2">
      <c r="A15"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abSelected="1" zoomScaleNormal="100" workbookViewId="0">
      <selection activeCell="I26" sqref="I26"/>
    </sheetView>
  </sheetViews>
  <sheetFormatPr defaultRowHeight="12.75" x14ac:dyDescent="0.2"/>
  <cols>
    <col min="1" max="1" width="20.7109375" style="68" customWidth="1"/>
    <col min="2" max="2" width="9.5703125" style="68" customWidth="1"/>
    <col min="3" max="3" width="11" style="68" customWidth="1"/>
    <col min="4" max="19" width="9.5703125" style="68" customWidth="1"/>
    <col min="20" max="16384" width="9.140625" style="68"/>
  </cols>
  <sheetData>
    <row r="1" spans="1:19" ht="15.75" customHeight="1" x14ac:dyDescent="0.25">
      <c r="A1" s="66" t="s">
        <v>30</v>
      </c>
      <c r="B1" s="66"/>
      <c r="C1" s="66"/>
      <c r="D1" s="66"/>
      <c r="E1" s="66"/>
      <c r="F1" s="66"/>
      <c r="G1" s="66"/>
      <c r="H1" s="66"/>
      <c r="I1" s="66"/>
      <c r="J1" s="67"/>
    </row>
    <row r="2" spans="1:19" ht="16.5" thickBot="1" x14ac:dyDescent="0.3">
      <c r="A2" s="69" t="s">
        <v>31</v>
      </c>
      <c r="B2" s="69"/>
      <c r="C2" s="69"/>
      <c r="D2" s="69"/>
      <c r="E2" s="69"/>
      <c r="F2" s="69"/>
      <c r="G2" s="69"/>
      <c r="H2" s="69"/>
      <c r="I2" s="69"/>
      <c r="J2" s="70"/>
    </row>
    <row r="3" spans="1:19" ht="14.25" thickTop="1" thickBot="1" x14ac:dyDescent="0.25">
      <c r="A3" s="71" t="s">
        <v>32</v>
      </c>
      <c r="B3" s="72"/>
      <c r="C3" s="73"/>
      <c r="D3" s="74"/>
    </row>
    <row r="4" spans="1:19" ht="15" customHeight="1" thickTop="1" x14ac:dyDescent="0.2">
      <c r="A4" s="71" t="s">
        <v>33</v>
      </c>
      <c r="B4" s="75" t="s">
        <v>34</v>
      </c>
      <c r="C4" s="75"/>
      <c r="D4" s="75"/>
      <c r="E4" s="76"/>
    </row>
    <row r="5" spans="1:19" ht="20.25" customHeight="1" thickBot="1" x14ac:dyDescent="0.3">
      <c r="A5" s="77" t="s">
        <v>35</v>
      </c>
      <c r="B5" s="77"/>
      <c r="C5" s="78"/>
      <c r="D5" s="78"/>
      <c r="E5" s="78"/>
      <c r="F5" s="78"/>
      <c r="G5" s="78"/>
      <c r="H5" s="79"/>
      <c r="I5" s="79"/>
    </row>
    <row r="6" spans="1:19" ht="24.75" customHeight="1" thickTop="1" thickBot="1" x14ac:dyDescent="0.25">
      <c r="A6" s="80"/>
      <c r="B6" s="81" t="s">
        <v>36</v>
      </c>
      <c r="C6" s="81"/>
      <c r="D6" s="81"/>
      <c r="E6" s="81"/>
      <c r="F6" s="81"/>
      <c r="G6" s="81"/>
      <c r="H6" s="81"/>
      <c r="I6" s="81"/>
    </row>
    <row r="7" spans="1:19" ht="15" customHeight="1" thickTop="1" x14ac:dyDescent="0.25">
      <c r="B7" s="82"/>
    </row>
    <row r="8" spans="1:19" ht="15" customHeight="1" x14ac:dyDescent="0.25">
      <c r="B8" s="82"/>
    </row>
    <row r="9" spans="1:19" ht="15" customHeight="1" x14ac:dyDescent="0.25">
      <c r="B9" s="82"/>
    </row>
    <row r="10" spans="1:19" ht="15" customHeight="1" x14ac:dyDescent="0.2"/>
    <row r="11" spans="1:19" ht="11.25" customHeight="1" thickBot="1" x14ac:dyDescent="0.25"/>
    <row r="12" spans="1:19" s="83" customFormat="1" ht="13.5" thickBot="1" x14ac:dyDescent="0.25">
      <c r="B12" s="84" t="s">
        <v>37</v>
      </c>
      <c r="C12" s="85"/>
      <c r="D12" s="86"/>
      <c r="E12" s="84" t="s">
        <v>38</v>
      </c>
      <c r="F12" s="85"/>
      <c r="G12" s="86"/>
      <c r="H12" s="84" t="s">
        <v>39</v>
      </c>
      <c r="I12" s="85"/>
      <c r="J12" s="86"/>
      <c r="K12" s="84" t="s">
        <v>40</v>
      </c>
      <c r="L12" s="85"/>
      <c r="M12" s="86"/>
      <c r="N12" s="84" t="s">
        <v>41</v>
      </c>
      <c r="O12" s="85"/>
      <c r="P12" s="86"/>
      <c r="Q12" s="84" t="s">
        <v>42</v>
      </c>
      <c r="R12" s="85"/>
      <c r="S12" s="86"/>
    </row>
    <row r="13" spans="1:19" s="83" customFormat="1" ht="112.5" customHeight="1" x14ac:dyDescent="0.2">
      <c r="B13" s="87" t="s">
        <v>43</v>
      </c>
      <c r="C13" s="88"/>
      <c r="D13" s="89"/>
      <c r="E13" s="90" t="s">
        <v>44</v>
      </c>
      <c r="F13" s="91"/>
      <c r="G13" s="92"/>
      <c r="H13" s="90" t="s">
        <v>45</v>
      </c>
      <c r="I13" s="91"/>
      <c r="J13" s="92"/>
      <c r="K13" s="90" t="s">
        <v>46</v>
      </c>
      <c r="L13" s="91"/>
      <c r="M13" s="92"/>
      <c r="N13" s="90" t="s">
        <v>47</v>
      </c>
      <c r="O13" s="91"/>
      <c r="P13" s="92"/>
      <c r="Q13" s="90" t="s">
        <v>48</v>
      </c>
      <c r="R13" s="91"/>
      <c r="S13" s="92"/>
    </row>
    <row r="14" spans="1:19" s="97" customFormat="1" ht="11.25" customHeight="1" x14ac:dyDescent="0.2">
      <c r="A14" s="93"/>
      <c r="B14" s="94" t="s">
        <v>49</v>
      </c>
      <c r="C14" s="95"/>
      <c r="D14" s="96"/>
      <c r="E14" s="94" t="s">
        <v>49</v>
      </c>
      <c r="F14" s="95"/>
      <c r="G14" s="96"/>
      <c r="H14" s="94" t="s">
        <v>49</v>
      </c>
      <c r="I14" s="95"/>
      <c r="J14" s="96"/>
      <c r="K14" s="94" t="s">
        <v>49</v>
      </c>
      <c r="L14" s="95"/>
      <c r="M14" s="96"/>
      <c r="N14" s="94" t="s">
        <v>49</v>
      </c>
      <c r="O14" s="95"/>
      <c r="P14" s="96"/>
      <c r="Q14" s="94" t="s">
        <v>49</v>
      </c>
      <c r="R14" s="95"/>
      <c r="S14" s="96"/>
    </row>
    <row r="15" spans="1:19" s="97" customFormat="1" x14ac:dyDescent="0.2">
      <c r="A15" s="98" t="s">
        <v>28</v>
      </c>
      <c r="B15" s="99"/>
      <c r="C15" s="100"/>
      <c r="D15" s="101"/>
      <c r="E15" s="99"/>
      <c r="F15" s="100"/>
      <c r="G15" s="101"/>
      <c r="H15" s="99"/>
      <c r="I15" s="100"/>
      <c r="J15" s="101"/>
      <c r="K15" s="99"/>
      <c r="L15" s="100"/>
      <c r="M15" s="101"/>
      <c r="N15" s="99"/>
      <c r="O15" s="100"/>
      <c r="P15" s="101"/>
      <c r="Q15" s="99"/>
      <c r="R15" s="100"/>
      <c r="S15" s="101"/>
    </row>
    <row r="16" spans="1:19" s="97" customFormat="1" x14ac:dyDescent="0.2">
      <c r="A16" s="102" t="s">
        <v>29</v>
      </c>
      <c r="B16" s="103"/>
      <c r="C16" s="104"/>
      <c r="D16" s="105"/>
      <c r="E16" s="103"/>
      <c r="F16" s="104"/>
      <c r="G16" s="105"/>
      <c r="H16" s="103"/>
      <c r="I16" s="104"/>
      <c r="J16" s="105"/>
      <c r="K16" s="103"/>
      <c r="L16" s="104"/>
      <c r="M16" s="105"/>
      <c r="N16" s="103"/>
      <c r="O16" s="104"/>
      <c r="P16" s="105"/>
      <c r="Q16" s="103"/>
      <c r="R16" s="104"/>
      <c r="S16" s="105"/>
    </row>
    <row r="17" spans="1:19" s="107" customFormat="1" ht="7.5" customHeight="1" x14ac:dyDescent="0.2">
      <c r="A17" s="106"/>
      <c r="B17" s="106"/>
      <c r="C17" s="106"/>
      <c r="D17" s="106"/>
      <c r="E17" s="106"/>
      <c r="F17" s="106"/>
      <c r="G17" s="106"/>
      <c r="H17" s="106"/>
      <c r="I17" s="106"/>
      <c r="J17" s="106"/>
      <c r="K17" s="106"/>
      <c r="L17" s="106"/>
      <c r="M17" s="106"/>
      <c r="N17" s="106"/>
      <c r="O17" s="106"/>
      <c r="P17" s="106"/>
      <c r="Q17" s="106"/>
      <c r="R17" s="106"/>
      <c r="S17" s="106"/>
    </row>
    <row r="18" spans="1:19" s="108" customFormat="1" ht="6.75" customHeight="1" x14ac:dyDescent="0.2"/>
    <row r="20" spans="1:19" x14ac:dyDescent="0.2">
      <c r="A20" s="109"/>
      <c r="G20" s="110"/>
      <c r="H20" s="110"/>
    </row>
    <row r="21" spans="1:19" x14ac:dyDescent="0.2">
      <c r="A21" s="111" t="s">
        <v>50</v>
      </c>
      <c r="G21" s="110"/>
      <c r="H21" s="110"/>
      <c r="I21" s="110"/>
      <c r="J21" s="110"/>
    </row>
    <row r="22" spans="1:19" ht="15" x14ac:dyDescent="0.25">
      <c r="A22" s="112"/>
      <c r="B22" s="112"/>
      <c r="D22" s="82"/>
      <c r="G22" s="110"/>
      <c r="I22" s="110"/>
      <c r="J22" s="110"/>
    </row>
    <row r="23" spans="1:19" ht="15" x14ac:dyDescent="0.25">
      <c r="A23" s="112"/>
      <c r="B23" s="112"/>
      <c r="D23" s="82"/>
      <c r="G23" s="110"/>
      <c r="I23" s="110"/>
      <c r="J23" s="110"/>
    </row>
    <row r="24" spans="1:19" ht="15" x14ac:dyDescent="0.25">
      <c r="A24" s="112"/>
      <c r="B24" s="112"/>
      <c r="D24" s="82"/>
      <c r="G24" s="110"/>
      <c r="I24" s="110"/>
      <c r="J24" s="110"/>
    </row>
    <row r="25" spans="1:19" ht="15" x14ac:dyDescent="0.25">
      <c r="A25" s="112"/>
      <c r="B25" s="112"/>
      <c r="D25" s="82"/>
      <c r="G25" s="110"/>
      <c r="I25" s="110"/>
      <c r="J25" s="110"/>
    </row>
    <row r="26" spans="1:19" ht="15" x14ac:dyDescent="0.25">
      <c r="A26" s="112"/>
      <c r="B26" s="112"/>
      <c r="D26" s="82"/>
      <c r="G26" s="110"/>
      <c r="I26" s="110"/>
      <c r="J26" s="110"/>
    </row>
    <row r="27" spans="1:19" x14ac:dyDescent="0.2">
      <c r="I27" s="110"/>
      <c r="J27" s="110"/>
      <c r="K27" s="110"/>
      <c r="L27" s="110"/>
    </row>
    <row r="28" spans="1:19" x14ac:dyDescent="0.2">
      <c r="I28" s="110"/>
      <c r="J28" s="110"/>
      <c r="K28" s="110"/>
      <c r="L28" s="110"/>
      <c r="M28" s="110"/>
    </row>
    <row r="29" spans="1:19" x14ac:dyDescent="0.2">
      <c r="L29" s="110"/>
      <c r="M29" s="110"/>
    </row>
    <row r="30" spans="1:19" x14ac:dyDescent="0.2">
      <c r="L30" s="110"/>
      <c r="M30" s="110"/>
    </row>
    <row r="31" spans="1:19" x14ac:dyDescent="0.2">
      <c r="L31" s="110"/>
      <c r="M31" s="110"/>
    </row>
    <row r="32" spans="1:19" x14ac:dyDescent="0.2">
      <c r="L32" s="110"/>
      <c r="M32" s="110"/>
    </row>
    <row r="45" spans="1:1" x14ac:dyDescent="0.2">
      <c r="A45" s="113" t="s">
        <v>51</v>
      </c>
    </row>
  </sheetData>
  <mergeCells count="36">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2020-07-14T15:35:47Z</dcterms:modified>
</cp:coreProperties>
</file>