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2" firstSheet="1" activeTab="8"/>
  </bookViews>
  <sheets>
    <sheet name="Evaluator 1" sheetId="2" r:id="rId1"/>
    <sheet name="Evaluator 2" sheetId="3" r:id="rId2"/>
    <sheet name="Evaluator 3" sheetId="5" r:id="rId3"/>
    <sheet name="Evaluator 4" sheetId="9" r:id="rId4"/>
    <sheet name="Evaluator 5" sheetId="10" r:id="rId5"/>
    <sheet name="Evaluator 6" sheetId="14" r:id="rId6"/>
    <sheet name="Pricing Score Calculation" sheetId="13" r:id="rId7"/>
    <sheet name="Summary" sheetId="1" r:id="rId8"/>
    <sheet name="Evaluation" sheetId="15"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H8" i="1" l="1"/>
  <c r="H9" i="1"/>
  <c r="H10" i="1"/>
  <c r="H11" i="1"/>
  <c r="H12" i="1"/>
  <c r="H13" i="1"/>
  <c r="H7" i="1"/>
  <c r="J4" i="10" l="1"/>
  <c r="D5" i="14"/>
  <c r="D6" i="14"/>
  <c r="D7" i="14"/>
  <c r="D8" i="14"/>
  <c r="D9" i="14"/>
  <c r="D10" i="14"/>
  <c r="D4" i="14"/>
  <c r="D5" i="10"/>
  <c r="D6" i="10"/>
  <c r="D7" i="10"/>
  <c r="D8" i="10"/>
  <c r="D9" i="10"/>
  <c r="D10" i="10"/>
  <c r="D4" i="10"/>
  <c r="D5" i="9"/>
  <c r="D6" i="9"/>
  <c r="D7" i="9"/>
  <c r="D8" i="9"/>
  <c r="D9" i="9"/>
  <c r="D10" i="9"/>
  <c r="D4" i="9"/>
  <c r="D5" i="5"/>
  <c r="D6" i="5"/>
  <c r="D7" i="5"/>
  <c r="D8" i="5"/>
  <c r="D9" i="5"/>
  <c r="D10" i="5"/>
  <c r="D4" i="5"/>
  <c r="D5" i="3"/>
  <c r="D6" i="3"/>
  <c r="D7" i="3"/>
  <c r="D8" i="3"/>
  <c r="D9" i="3"/>
  <c r="D10" i="3"/>
  <c r="D4" i="3"/>
  <c r="D5" i="2"/>
  <c r="D6" i="2"/>
  <c r="D7" i="2"/>
  <c r="D8" i="2"/>
  <c r="D9" i="2"/>
  <c r="D10" i="2"/>
  <c r="D4" i="2"/>
  <c r="P6" i="1" l="1"/>
  <c r="E12" i="1"/>
  <c r="A8" i="1"/>
  <c r="A9" i="1"/>
  <c r="A10" i="1"/>
  <c r="A11" i="1"/>
  <c r="A12" i="1"/>
  <c r="A13" i="1"/>
  <c r="D5" i="13"/>
  <c r="E9" i="13" s="1"/>
  <c r="A6" i="13"/>
  <c r="A7" i="13"/>
  <c r="A8" i="13"/>
  <c r="A9" i="13"/>
  <c r="A10" i="13"/>
  <c r="A11" i="13"/>
  <c r="A5" i="13"/>
  <c r="J10" i="14"/>
  <c r="G13" i="1" s="1"/>
  <c r="J9" i="14"/>
  <c r="G12" i="1" s="1"/>
  <c r="J8" i="14"/>
  <c r="G11" i="1" s="1"/>
  <c r="J7" i="14"/>
  <c r="G10" i="1" s="1"/>
  <c r="P10" i="1" s="1"/>
  <c r="J6" i="14"/>
  <c r="G9" i="1" s="1"/>
  <c r="J5" i="14"/>
  <c r="G8" i="1" s="1"/>
  <c r="J4" i="14"/>
  <c r="G7" i="1" s="1"/>
  <c r="J10" i="10"/>
  <c r="F13" i="1" s="1"/>
  <c r="J9" i="10"/>
  <c r="F12" i="1" s="1"/>
  <c r="J8" i="10"/>
  <c r="F11" i="1" s="1"/>
  <c r="J7" i="10"/>
  <c r="J6" i="10"/>
  <c r="J5" i="10"/>
  <c r="J10" i="9"/>
  <c r="E13" i="1" s="1"/>
  <c r="J9" i="9"/>
  <c r="J8" i="9"/>
  <c r="E11" i="1" s="1"/>
  <c r="J7" i="9"/>
  <c r="J6" i="9"/>
  <c r="J5" i="9"/>
  <c r="J4" i="9"/>
  <c r="J10" i="5"/>
  <c r="D13" i="1" s="1"/>
  <c r="J9" i="5"/>
  <c r="D12" i="1" s="1"/>
  <c r="J8" i="5"/>
  <c r="D11" i="1" s="1"/>
  <c r="J7" i="5"/>
  <c r="J6" i="5"/>
  <c r="J5" i="5"/>
  <c r="J4" i="5"/>
  <c r="J10" i="3"/>
  <c r="C13" i="1" s="1"/>
  <c r="J9" i="3"/>
  <c r="C12" i="1" s="1"/>
  <c r="J8" i="3"/>
  <c r="C11" i="1" s="1"/>
  <c r="J7" i="3"/>
  <c r="J6" i="3"/>
  <c r="J5" i="3"/>
  <c r="J4" i="3"/>
  <c r="P8" i="1" l="1"/>
  <c r="P11" i="1"/>
  <c r="P12" i="1"/>
  <c r="P9" i="1"/>
  <c r="P13" i="1"/>
  <c r="P7" i="1"/>
  <c r="E11" i="13"/>
  <c r="E10" i="13"/>
  <c r="J7" i="2"/>
  <c r="J8" i="2"/>
  <c r="B11" i="1" s="1"/>
  <c r="J9" i="2"/>
  <c r="B12" i="1" s="1"/>
  <c r="J10" i="2"/>
  <c r="B13" i="1" s="1"/>
  <c r="D9" i="1" l="1"/>
  <c r="E9" i="1"/>
  <c r="F9" i="1"/>
  <c r="O9" i="1" s="1"/>
  <c r="D10" i="1"/>
  <c r="M10" i="1" s="1"/>
  <c r="F10" i="1"/>
  <c r="C7" i="1"/>
  <c r="E7" i="1"/>
  <c r="C10" i="1"/>
  <c r="F8" i="1"/>
  <c r="F7" i="1"/>
  <c r="E10" i="1"/>
  <c r="E8" i="1"/>
  <c r="N8" i="1" s="1"/>
  <c r="D8" i="1"/>
  <c r="M8" i="1" s="1"/>
  <c r="D7" i="1"/>
  <c r="C9" i="1"/>
  <c r="C8" i="1"/>
  <c r="L8" i="1" s="1"/>
  <c r="O7" i="1" l="1"/>
  <c r="O13" i="1"/>
  <c r="O11" i="1"/>
  <c r="O12" i="1"/>
  <c r="O8" i="1"/>
  <c r="O10" i="1"/>
  <c r="N10" i="1"/>
  <c r="N7" i="1"/>
  <c r="N12" i="1"/>
  <c r="N13" i="1"/>
  <c r="N11" i="1"/>
  <c r="N9" i="1"/>
  <c r="M7" i="1"/>
  <c r="M12" i="1"/>
  <c r="M13" i="1"/>
  <c r="M11" i="1"/>
  <c r="M9" i="1"/>
  <c r="L10" i="1"/>
  <c r="L9" i="1"/>
  <c r="L13" i="1"/>
  <c r="L12" i="1"/>
  <c r="L11" i="1"/>
  <c r="L7" i="1"/>
  <c r="L6" i="1"/>
  <c r="M6" i="1"/>
  <c r="N6" i="1"/>
  <c r="O6" i="1"/>
  <c r="K6" i="1"/>
  <c r="J5" i="2" l="1"/>
  <c r="B8" i="1" s="1"/>
  <c r="J6" i="2"/>
  <c r="B9" i="1" s="1"/>
  <c r="B10" i="1"/>
  <c r="J4" i="2"/>
  <c r="B7" i="1" s="1"/>
  <c r="K12" i="1" l="1"/>
  <c r="Q12" i="1" s="1"/>
  <c r="K13" i="1"/>
  <c r="Q13" i="1" s="1"/>
  <c r="K11" i="1"/>
  <c r="Q11" i="1" s="1"/>
  <c r="K10" i="1"/>
  <c r="Q10" i="1" s="1"/>
  <c r="K9" i="1"/>
  <c r="Q9" i="1" s="1"/>
  <c r="K8" i="1"/>
  <c r="Q8" i="1" s="1"/>
  <c r="K7" i="1"/>
  <c r="Q7" i="1" s="1"/>
  <c r="E5" i="13"/>
  <c r="R10" i="1" l="1"/>
  <c r="R8" i="1"/>
  <c r="R7" i="1"/>
  <c r="R11" i="1"/>
  <c r="R13" i="1"/>
  <c r="R9" i="1"/>
  <c r="R12" i="1"/>
  <c r="E8" i="13"/>
  <c r="E7" i="13"/>
  <c r="E6" i="13"/>
  <c r="A7"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<sst xmlns="http://schemas.openxmlformats.org/spreadsheetml/2006/main" count="148" uniqueCount="60">
  <si>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</si>
  <si>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</si>
  <si>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</si>
  <si>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</si>
  <si>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</si>
  <si>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</si>
  <si>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</si>
  <si>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</si>
  <si>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</si>
  <si>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</si>
  <si>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</si>
  <si>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</si>
  <si>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</si>
  <si>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</si>
  <si>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</si>
  <si>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</si>
  <si>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</si>
  <si>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</si>
  <si>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</si>
  <si>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</si>
  <si>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</si>
  <si>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</si>
  <si>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</si>
  <si>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</si>
  <si>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</si>
  <si>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</si>
  <si>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</si>
  <si>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CMC</t>
  </si>
  <si>
    <t>DPR</t>
  </si>
  <si>
    <t>Gutier</t>
  </si>
  <si>
    <t>NOTE:  Purchasing recommends formula be used due to the cost difference between the highest and lowest bidder.  The vendor amount being evaluated be divided by the lowest bidder and then multipled by the highest score (50%).  The lowest bidder will receive the full 50 percent (Highest Score).</t>
  </si>
  <si>
    <t>RFP730-21011 Building #525 Renovation for the Office of Human Resources</t>
  </si>
  <si>
    <t>JSR</t>
  </si>
  <si>
    <t>Trevino Group</t>
  </si>
  <si>
    <t>Westway Construction</t>
  </si>
  <si>
    <t>Evaluator 6</t>
  </si>
  <si>
    <t>University of Houston Evaluation Matrix $1 Million+</t>
  </si>
  <si>
    <t>Name</t>
  </si>
  <si>
    <t>TYPE YOUR NAME HERE</t>
  </si>
  <si>
    <t>Evaluation Due Date</t>
  </si>
  <si>
    <t>12/8/2020 @ 3:00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</si>
  <si>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</si>
  <si>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</si>
  <si>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</si>
  <si>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</si>
  <si>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</si>
  <si>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</si>
  <si>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</si>
  <si>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</si>
  <si>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</si>
  <si>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</si>
  <si>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Cost and Delivery Proposal (Section 4.2)  **LEAVE BLANK - PURCHASING WILL EVALUATE THIS**</t>
  </si>
  <si>
    <t>Respondent’s qualifications and experience with a focus on renovations with short durations completed for the University of Houston System (including any component university) or other institutions of higher education</t>
  </si>
  <si>
    <t xml:space="preserve">Respondent’s qualifications and experience of Proposed Construction Team </t>
  </si>
  <si>
    <t xml:space="preserve">Respondent’s construction and execution plan </t>
  </si>
  <si>
    <t xml:space="preserve">Respondent’s project planning and scheduling </t>
  </si>
  <si>
    <t xml:space="preserve">Respondent’s safety management program </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</si>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</sst>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9"/>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5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s>
  <cellStyleXfs count="152">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25" fillId="21" borderId="24" applyNumberFormat="0" applyAlignment="0" applyProtection="0"/>
    <xf numFmtId="0" fontId="25" fillId="21" borderId="32" applyNumberFormat="0" applyAlignment="0" applyProtection="0"/>
    <xf numFmtId="0" fontId="25" fillId="21" borderId="24" applyNumberFormat="0" applyAlignment="0" applyProtection="0"/>
    <xf numFmtId="0" fontId="32" fillId="8" borderId="24" applyNumberFormat="0" applyAlignment="0" applyProtection="0"/>
    <xf numFmtId="0" fontId="35" fillId="21" borderId="26" applyNumberFormat="0" applyAlignment="0" applyProtection="0"/>
    <xf numFmtId="0" fontId="20" fillId="2" borderId="25" applyNumberFormat="0" applyFont="0" applyAlignment="0" applyProtection="0"/>
    <xf numFmtId="0" fontId="20" fillId="2" borderId="29" applyNumberFormat="0" applyFont="0" applyAlignment="0" applyProtection="0"/>
    <xf numFmtId="0" fontId="32" fillId="8" borderId="28" applyNumberFormat="0" applyAlignment="0" applyProtection="0"/>
    <xf numFmtId="0" fontId="25" fillId="21" borderId="28" applyNumberFormat="0" applyAlignment="0" applyProtection="0"/>
    <xf numFmtId="0" fontId="37" fillId="0" borderId="27" applyNumberFormat="0" applyFill="0" applyAlignment="0" applyProtection="0"/>
    <xf numFmtId="0" fontId="37" fillId="0" borderId="31" applyNumberFormat="0" applyFill="0" applyAlignment="0" applyProtection="0"/>
    <xf numFmtId="0" fontId="20" fillId="2" borderId="29" applyNumberFormat="0" applyFont="0" applyAlignment="0" applyProtection="0"/>
    <xf numFmtId="0" fontId="1" fillId="0" borderId="0"/>
    <xf numFmtId="0" fontId="35" fillId="21" borderId="30" applyNumberFormat="0" applyAlignment="0" applyProtection="0"/>
    <xf numFmtId="0" fontId="37" fillId="0" borderId="27" applyNumberFormat="0" applyFill="0" applyAlignment="0" applyProtection="0"/>
    <xf numFmtId="0" fontId="35" fillId="21" borderId="30" applyNumberFormat="0" applyAlignment="0" applyProtection="0"/>
    <xf numFmtId="0" fontId="20" fillId="2" borderId="29" applyNumberFormat="0" applyFont="0" applyAlignment="0" applyProtection="0"/>
    <xf numFmtId="0" fontId="20" fillId="2" borderId="25" applyNumberFormat="0" applyFont="0" applyAlignment="0" applyProtection="0"/>
    <xf numFmtId="0" fontId="32" fillId="8" borderId="32" applyNumberFormat="0" applyAlignment="0" applyProtection="0"/>
    <xf numFmtId="0" fontId="20" fillId="2" borderId="25" applyNumberFormat="0" applyFont="0" applyAlignment="0" applyProtection="0"/>
    <xf numFmtId="0" fontId="25" fillId="21" borderId="28" applyNumberFormat="0" applyAlignment="0" applyProtection="0"/>
    <xf numFmtId="0" fontId="32" fillId="8" borderId="24" applyNumberFormat="0" applyAlignment="0" applyProtection="0"/>
    <xf numFmtId="0" fontId="35" fillId="21" borderId="26" applyNumberFormat="0" applyAlignment="0" applyProtection="0"/>
    <xf numFmtId="0" fontId="32" fillId="8" borderId="28" applyNumberFormat="0" applyAlignment="0" applyProtection="0"/>
    <xf numFmtId="0" fontId="20" fillId="2" borderId="33" applyNumberFormat="0" applyFont="0" applyAlignment="0" applyProtection="0"/>
    <xf numFmtId="0" fontId="25" fillId="21" borderId="32" applyNumberFormat="0" applyAlignment="0" applyProtection="0"/>
    <xf numFmtId="9" fontId="1" fillId="0" borderId="0" applyFont="0" applyFill="0" applyBorder="0" applyAlignment="0" applyProtection="0"/>
    <xf numFmtId="0" fontId="37" fillId="0" borderId="31" applyNumberFormat="0" applyFill="0" applyAlignment="0" applyProtection="0"/>
    <xf numFmtId="0" fontId="35" fillId="21" borderId="34" applyNumberFormat="0" applyAlignment="0" applyProtection="0"/>
    <xf numFmtId="0" fontId="37" fillId="0" borderId="35" applyNumberFormat="0" applyFill="0" applyAlignment="0" applyProtection="0"/>
    <xf numFmtId="0" fontId="32" fillId="8" borderId="32" applyNumberFormat="0" applyAlignment="0" applyProtection="0"/>
    <xf numFmtId="0" fontId="20" fillId="2" borderId="33" applyNumberFormat="0" applyFont="0" applyAlignment="0" applyProtection="0"/>
    <xf numFmtId="0" fontId="35" fillId="21" borderId="34" applyNumberFormat="0" applyAlignment="0" applyProtection="0"/>
    <xf numFmtId="0" fontId="37" fillId="0" borderId="35" applyNumberFormat="0" applyFill="0" applyAlignment="0" applyProtection="0"/>
    <xf numFmtId="0" fontId="20" fillId="2" borderId="33" applyNumberFormat="0" applyFont="0" applyAlignment="0" applyProtection="0"/>
    <xf numFmtId="0" fontId="50" fillId="0" borderId="0" applyNumberFormat="0" applyFill="0" applyBorder="0" applyAlignment="0" applyProtection="0"/>
  </cellStyleXfs>
  <cellXfs count="135">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9" fillId="26" borderId="0" xfId="0" applyFont="1" applyFill="1"/>
    <xf numFmtId="0" fontId="43"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4" fillId="26" borderId="0" xfId="0" applyFont="1" applyFill="1"/>
    <xf numFmtId="0" fontId="40" fillId="25" borderId="13" xfId="0" applyFont="1" applyFill="1" applyBorder="1" applyAlignment="1">
      <alignment horizontal="right"/>
    </xf>
    <xf numFmtId="0" fontId="46" fillId="0" borderId="10" xfId="100" applyFont="1" applyBorder="1" applyAlignment="1">
      <alignment horizontal="right"/>
    </xf>
    <xf numFmtId="0" fontId="46" fillId="0" borderId="10" xfId="100" applyFont="1" applyBorder="1" applyAlignment="1">
      <alignment horizontal="right"/>
    </xf>
    <xf numFmtId="0" fontId="48" fillId="0" borderId="10" xfId="100" applyFont="1" applyFill="1" applyBorder="1" applyAlignment="1">
      <alignment horizontal="right"/>
    </xf>
    <xf numFmtId="0" fontId="39" fillId="25" borderId="14" xfId="0" applyFont="1" applyFill="1" applyBorder="1" applyAlignment="1">
      <alignment horizontal="right" textRotation="90" wrapText="1"/>
    </xf>
    <xf numFmtId="0" fontId="46" fillId="0" borderId="0" xfId="98" applyFont="1" applyAlignment="1"/>
    <xf numFmtId="0" fontId="42" fillId="26" borderId="0" xfId="0" applyFont="1" applyFill="1" applyAlignment="1">
      <alignment horizontal="right"/>
    </xf>
    <xf numFmtId="2" fontId="0" fillId="0" borderId="0" xfId="0" applyNumberFormat="1"/>
    <xf numFmtId="0" fontId="19" fillId="26" borderId="11" xfId="0" applyFont="1" applyFill="1" applyBorder="1"/>
    <xf numFmtId="0" fontId="19" fillId="26" borderId="12" xfId="0" applyFont="1" applyFill="1" applyBorder="1"/>
    <xf numFmtId="0" fontId="18" fillId="26" borderId="14" xfId="0" applyFont="1" applyFill="1" applyBorder="1" applyAlignment="1">
      <alignment horizontal="right" textRotation="90" wrapText="1"/>
    </xf>
    <xf numFmtId="0" fontId="19" fillId="26" borderId="13" xfId="0" applyFont="1" applyFill="1" applyBorder="1" applyAlignment="1">
      <alignment horizontal="right"/>
    </xf>
    <xf numFmtId="0" fontId="46" fillId="0" borderId="21" xfId="98" applyFont="1" applyBorder="1" applyAlignment="1">
      <alignment vertical="center"/>
    </xf>
    <xf numFmtId="0" fontId="0" fillId="0" borderId="0" xfId="0" applyFill="1"/>
    <xf numFmtId="44" fontId="41" fillId="24" borderId="0" xfId="105" applyFont="1" applyFill="1"/>
    <xf numFmtId="0" fontId="48" fillId="0" borderId="10" xfId="100" applyFont="1" applyBorder="1" applyAlignment="1">
      <alignment horizontal="right"/>
    </xf>
    <xf numFmtId="2" fontId="19" fillId="26" borderId="11" xfId="0" applyNumberFormat="1" applyFont="1" applyFill="1" applyBorder="1"/>
    <xf numFmtId="2" fontId="20" fillId="0" borderId="0" xfId="98" applyNumberFormat="1" applyFont="1"/>
    <xf numFmtId="2" fontId="20" fillId="0" borderId="23" xfId="98" applyNumberFormat="1" applyFont="1" applyBorder="1"/>
    <xf numFmtId="2" fontId="47" fillId="0" borderId="23" xfId="0" applyNumberFormat="1" applyFont="1" applyBorder="1"/>
    <xf numFmtId="0" fontId="19" fillId="27" borderId="11" xfId="0" applyFont="1" applyFill="1" applyBorder="1" applyAlignment="1">
      <alignment horizontal="right"/>
    </xf>
    <xf numFmtId="0" fontId="19" fillId="27" borderId="11" xfId="0" applyFont="1" applyFill="1" applyBorder="1" applyAlignment="1">
      <alignment horizontal="left"/>
    </xf>
    <xf numFmtId="0" fontId="19" fillId="0" borderId="11" xfId="0" applyFont="1" applyFill="1" applyBorder="1" applyAlignment="1">
      <alignment horizontal="left"/>
    </xf>
    <xf numFmtId="0" fontId="19" fillId="27" borderId="0" xfId="0" applyFont="1" applyFill="1"/>
    <xf numFmtId="0" fontId="40" fillId="27" borderId="13" xfId="0" applyFont="1" applyFill="1" applyBorder="1" applyAlignment="1">
      <alignment horizontal="right"/>
    </xf>
    <xf numFmtId="0" fontId="20" fillId="0" borderId="0" xfId="98" applyFont="1"/>
    <xf numFmtId="0" fontId="20" fillId="0" borderId="0" xfId="98" applyFont="1"/>
    <xf numFmtId="0" fontId="20" fillId="0" borderId="0" xfId="98" applyFont="1"/>
    <xf numFmtId="0" fontId="20" fillId="0" borderId="0" xfId="98" applyFont="1"/>
    <xf numFmtId="2" fontId="19" fillId="27" borderId="11" xfId="0" applyNumberFormat="1" applyFont="1" applyFill="1" applyBorder="1"/>
    <xf numFmtId="0" fontId="19" fillId="27" borderId="13" xfId="0" applyFont="1" applyFill="1" applyBorder="1" applyAlignment="1">
      <alignment horizontal="right"/>
    </xf>
    <xf numFmtId="0" fontId="20" fillId="0" borderId="0" xfId="98" applyFont="1"/>
    <xf numFmtId="0" fontId="20" fillId="0" borderId="0" xfId="98" applyFont="1"/>
    <xf numFmtId="2" fontId="19" fillId="0" borderId="11" xfId="0" applyNumberFormat="1" applyFont="1" applyFill="1" applyBorder="1"/>
    <xf numFmtId="0" fontId="19" fillId="0" borderId="12" xfId="0" applyFont="1" applyFill="1" applyBorder="1"/>
    <xf numFmtId="0" fontId="19" fillId="0" borderId="11" xfId="0" applyFont="1" applyFill="1" applyBorder="1" applyAlignment="1">
      <alignment horizontal="right"/>
    </xf>
    <xf numFmtId="0" fontId="19" fillId="0" borderId="13" xfId="0" applyFont="1" applyFill="1" applyBorder="1" applyAlignment="1">
      <alignment horizontal="right"/>
    </xf>
    <xf numFmtId="0" fontId="40" fillId="0" borderId="13" xfId="0" applyFont="1" applyFill="1" applyBorder="1" applyAlignment="1">
      <alignment horizontal="right"/>
    </xf>
    <xf numFmtId="0" fontId="19" fillId="0" borderId="0" xfId="0" applyFont="1" applyFill="1"/>
    <xf numFmtId="4" fontId="19" fillId="27" borderId="13" xfId="0" applyNumberFormat="1" applyFont="1" applyFill="1" applyBorder="1" applyAlignment="1">
      <alignment horizontal="right"/>
    </xf>
    <xf numFmtId="0" fontId="19" fillId="27" borderId="11" xfId="0" applyFont="1" applyFill="1" applyBorder="1"/>
    <xf numFmtId="4" fontId="19" fillId="0" borderId="13" xfId="0" applyNumberFormat="1" applyFont="1" applyFill="1" applyBorder="1" applyAlignment="1">
      <alignment horizontal="right"/>
    </xf>
    <xf numFmtId="0" fontId="46" fillId="0" borderId="23" xfId="98" applyFont="1" applyBorder="1" applyAlignment="1">
      <alignment horizontal="left"/>
    </xf>
    <xf numFmtId="0" fontId="45" fillId="0" borderId="10" xfId="100" applyFont="1" applyBorder="1" applyAlignment="1">
      <alignment horizontal="center"/>
    </xf>
    <xf numFmtId="1" fontId="20" fillId="0" borderId="22" xfId="1" applyNumberFormat="1" applyFont="1" applyBorder="1" applyAlignment="1">
      <alignment horizontal="center" vertical="center"/>
    </xf>
    <xf numFmtId="1" fontId="20" fillId="0" borderId="0" xfId="1" applyNumberFormat="1" applyFont="1" applyAlignment="1">
      <alignment horizontal="center" vertical="center"/>
    </xf>
    <xf numFmtId="0" fontId="0" fillId="0" borderId="0" xfId="0" applyAlignment="1"/>
    <xf numFmtId="44" fontId="41" fillId="0" borderId="22" xfId="105" applyFont="1" applyBorder="1" applyAlignment="1">
      <alignment horizontal="center" vertical="center"/>
    </xf>
    <xf numFmtId="44" fontId="41" fillId="0" borderId="0" xfId="105" applyFont="1" applyAlignment="1">
      <alignment horizontal="center" vertical="center"/>
    </xf>
    <xf numFmtId="0" fontId="46" fillId="24" borderId="21" xfId="98" applyFont="1" applyFill="1" applyBorder="1" applyAlignment="1">
      <alignment horizontal="left" vertical="center"/>
    </xf>
    <xf numFmtId="0" fontId="0" fillId="24" borderId="0" xfId="0" applyFill="1" applyAlignment="1">
      <alignment horizontal="left" wrapText="1"/>
    </xf>
    <xf numFmtId="164" fontId="45" fillId="25" borderId="20" xfId="107" applyNumberFormat="1" applyFont="1" applyFill="1" applyBorder="1" applyAlignment="1">
      <alignment horizontal="left" vertical="center" wrapText="1"/>
    </xf>
    <xf numFmtId="164" fontId="45" fillId="25" borderId="18" xfId="107" applyNumberFormat="1" applyFont="1" applyFill="1" applyBorder="1" applyAlignment="1">
      <alignment horizontal="left" vertical="center" wrapText="1"/>
    </xf>
    <xf numFmtId="164" fontId="45" fillId="25" borderId="16" xfId="107" applyNumberFormat="1" applyFont="1" applyFill="1" applyBorder="1" applyAlignment="1">
      <alignment horizontal="left" vertical="center" wrapText="1"/>
    </xf>
    <xf numFmtId="164" fontId="45" fillId="25" borderId="20" xfId="107" applyNumberFormat="1" applyFont="1" applyFill="1" applyBorder="1" applyAlignment="1">
      <alignment horizontal="right" vertical="center" wrapText="1"/>
    </xf>
    <xf numFmtId="164" fontId="45" fillId="25" borderId="18" xfId="107" applyNumberFormat="1" applyFont="1" applyFill="1" applyBorder="1" applyAlignment="1">
      <alignment horizontal="right" vertical="center" wrapText="1"/>
    </xf>
    <xf numFmtId="164" fontId="45" fillId="25" borderId="16" xfId="107" applyNumberFormat="1" applyFont="1" applyFill="1" applyBorder="1" applyAlignment="1">
      <alignment horizontal="right" vertical="center" wrapText="1"/>
    </xf>
    <xf numFmtId="164" fontId="45" fillId="25" borderId="19" xfId="107" applyNumberFormat="1" applyFont="1" applyFill="1" applyBorder="1" applyAlignment="1">
      <alignment horizontal="right" vertical="center" wrapText="1"/>
    </xf>
    <xf numFmtId="164" fontId="45" fillId="25" borderId="17" xfId="107" applyNumberFormat="1" applyFont="1" applyFill="1" applyBorder="1" applyAlignment="1">
      <alignment horizontal="right" vertical="center" wrapText="1"/>
    </xf>
    <xf numFmtId="164" fontId="45" fillId="25" borderId="15" xfId="107" applyNumberFormat="1" applyFont="1" applyFill="1" applyBorder="1" applyAlignment="1">
      <alignment horizontal="right" vertical="center" wrapText="1"/>
    </xf>
    <xf numFmtId="0" fontId="42" fillId="0" borderId="0" xfId="0" applyFont="1" applyFill="1" applyAlignment="1">
      <alignment horizontal="left"/>
    </xf>
    <xf numFmtId="0" fontId="42"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ont="1" applyFill="1"/>
    <xf numFmtId="0" fontId="18" fillId="0" borderId="0" xfId="98" applyFont="1" applyFill="1" applyAlignment="1">
      <alignment horizontal="left"/>
    </xf>
    <xf numFmtId="0" fontId="19" fillId="26" borderId="0" xfId="98" applyFont="1" applyFill="1"/>
    <xf numFmtId="0" fontId="45" fillId="26" borderId="0" xfId="0" applyFont="1" applyFill="1" applyBorder="1" applyAlignment="1">
      <alignment horizontal="left" vertical="center"/>
    </xf>
    <xf numFmtId="0" fontId="20" fillId="24" borderId="36" xfId="0" applyFont="1" applyFill="1" applyBorder="1" applyAlignment="1" applyProtection="1">
      <alignment horizontal="center" vertical="center"/>
      <protection locked="0"/>
    </xf>
    <xf numFmtId="0" fontId="20" fillId="24" borderId="37" xfId="0" applyFont="1" applyFill="1" applyBorder="1" applyAlignment="1" applyProtection="1">
      <alignment horizontal="center" vertical="center"/>
      <protection locked="0"/>
    </xf>
    <xf numFmtId="0" fontId="20" fillId="24" borderId="38" xfId="0" applyFont="1" applyFill="1" applyBorder="1" applyAlignment="1" applyProtection="1">
      <alignment horizontal="center" vertical="center"/>
      <protection locked="0"/>
    </xf>
    <xf numFmtId="165" fontId="49" fillId="0" borderId="0" xfId="0" applyNumberFormat="1" applyFont="1" applyFill="1" applyBorder="1" applyAlignment="1">
      <alignment horizontal="center" vertical="center"/>
    </xf>
    <xf numFmtId="0" fontId="49" fillId="26" borderId="0" xfId="0" applyFont="1" applyFill="1" applyBorder="1" applyAlignment="1"/>
    <xf numFmtId="0" fontId="51" fillId="26" borderId="0" xfId="151" applyFont="1" applyFill="1" applyAlignment="1">
      <alignment horizontal="left" wrapText="1"/>
    </xf>
    <xf numFmtId="0" fontId="51" fillId="26" borderId="0" xfId="151" applyFont="1" applyFill="1" applyAlignment="1">
      <alignment wrapText="1"/>
    </xf>
    <xf numFmtId="0" fontId="20" fillId="26" borderId="0" xfId="98" applyFont="1" applyFill="1" applyAlignment="1"/>
    <xf numFmtId="0" fontId="20" fillId="24" borderId="39" xfId="98" applyFont="1" applyFill="1" applyBorder="1" applyAlignment="1" applyProtection="1">
      <alignment horizontal="center" wrapText="1"/>
      <protection locked="0"/>
    </xf>
    <xf numFmtId="0" fontId="41" fillId="26" borderId="0" xfId="98" applyFont="1" applyFill="1" applyAlignment="1">
      <alignment horizontal="left" wrapText="1"/>
    </xf>
    <xf numFmtId="0" fontId="51" fillId="26" borderId="0" xfId="151" applyFont="1" applyFill="1" applyAlignment="1">
      <alignment horizontal="left"/>
    </xf>
    <xf numFmtId="0" fontId="51" fillId="26" borderId="0" xfId="151" applyFont="1" applyFill="1" applyAlignment="1"/>
    <xf numFmtId="0" fontId="51" fillId="26" borderId="0" xfId="151" applyFont="1" applyFill="1" applyAlignment="1">
      <alignment horizontal="left"/>
    </xf>
    <xf numFmtId="0" fontId="20" fillId="26" borderId="0" xfId="98" applyFont="1" applyFill="1" applyAlignment="1">
      <alignment horizontal="center"/>
    </xf>
    <xf numFmtId="0" fontId="46" fillId="28" borderId="40" xfId="98" applyFont="1" applyFill="1" applyBorder="1" applyAlignment="1">
      <alignment horizontal="left"/>
    </xf>
    <xf numFmtId="0" fontId="46" fillId="28" borderId="22" xfId="98" applyFont="1" applyFill="1" applyBorder="1" applyAlignment="1">
      <alignment horizontal="left"/>
    </xf>
    <xf numFmtId="0" fontId="46" fillId="28" borderId="41" xfId="98" applyFont="1" applyFill="1" applyBorder="1" applyAlignment="1">
      <alignment horizontal="left"/>
    </xf>
    <xf numFmtId="0" fontId="52" fillId="26" borderId="40" xfId="98" applyFont="1" applyFill="1" applyBorder="1" applyAlignment="1">
      <alignment horizontal="center" vertical="center" wrapText="1"/>
    </xf>
    <xf numFmtId="0" fontId="41" fillId="26" borderId="22" xfId="98" applyFont="1" applyFill="1" applyBorder="1" applyAlignment="1">
      <alignment horizontal="center" vertical="center" wrapText="1"/>
    </xf>
    <xf numFmtId="0" fontId="41" fillId="26" borderId="41" xfId="98" applyFont="1" applyFill="1" applyBorder="1" applyAlignment="1">
      <alignment horizontal="center" vertical="center" wrapText="1"/>
    </xf>
    <xf numFmtId="0" fontId="41" fillId="26" borderId="40" xfId="98" applyFont="1" applyFill="1" applyBorder="1" applyAlignment="1">
      <alignment horizontal="center" vertical="center" wrapText="1"/>
    </xf>
    <xf numFmtId="0" fontId="53" fillId="26" borderId="0" xfId="98" applyFont="1" applyFill="1" applyAlignment="1">
      <alignment wrapText="1"/>
    </xf>
    <xf numFmtId="0" fontId="53" fillId="25" borderId="42" xfId="98" applyFont="1" applyFill="1" applyBorder="1" applyAlignment="1">
      <alignment horizontal="center" wrapText="1"/>
    </xf>
    <xf numFmtId="0" fontId="53" fillId="25" borderId="43" xfId="98" applyFont="1" applyFill="1" applyBorder="1" applyAlignment="1">
      <alignment horizontal="center" wrapText="1"/>
    </xf>
    <xf numFmtId="0" fontId="53" fillId="25" borderId="44" xfId="98" applyFont="1" applyFill="1" applyBorder="1" applyAlignment="1">
      <alignment horizontal="center" wrapText="1"/>
    </xf>
    <xf numFmtId="0" fontId="53" fillId="26" borderId="0" xfId="98" applyFont="1" applyFill="1" applyAlignment="1">
      <alignment horizontal="center" wrapText="1"/>
    </xf>
    <xf numFmtId="0" fontId="53" fillId="26" borderId="23" xfId="98" applyFont="1" applyFill="1" applyBorder="1" applyAlignment="1">
      <alignment horizontal="center" vertical="center" wrapText="1"/>
    </xf>
    <xf numFmtId="0" fontId="20" fillId="29" borderId="45" xfId="98" applyFont="1" applyFill="1" applyBorder="1" applyAlignment="1" applyProtection="1">
      <alignment horizontal="center"/>
      <protection locked="0"/>
    </xf>
    <xf numFmtId="0" fontId="20" fillId="29" borderId="46" xfId="98" applyFont="1" applyFill="1" applyBorder="1" applyAlignment="1" applyProtection="1">
      <alignment horizontal="center"/>
      <protection locked="0"/>
    </xf>
    <xf numFmtId="0" fontId="20" fillId="24" borderId="46" xfId="98" applyFont="1" applyFill="1" applyBorder="1" applyAlignment="1" applyProtection="1">
      <alignment horizontal="center"/>
      <protection locked="0"/>
    </xf>
    <xf numFmtId="0" fontId="20" fillId="29" borderId="47" xfId="98" applyFont="1" applyFill="1" applyBorder="1" applyAlignment="1" applyProtection="1">
      <alignment horizontal="center"/>
      <protection locked="0"/>
    </xf>
    <xf numFmtId="0" fontId="20" fillId="29" borderId="48" xfId="98" applyFont="1" applyFill="1" applyBorder="1" applyAlignment="1" applyProtection="1">
      <alignment horizontal="center"/>
      <protection locked="0"/>
    </xf>
    <xf numFmtId="0" fontId="20" fillId="24" borderId="48" xfId="98" applyFont="1" applyFill="1" applyBorder="1" applyAlignment="1" applyProtection="1">
      <alignment horizontal="center"/>
      <protection locked="0"/>
    </xf>
    <xf numFmtId="0" fontId="20" fillId="29" borderId="49" xfId="98" applyFont="1" applyFill="1" applyBorder="1" applyAlignment="1" applyProtection="1">
      <alignment horizontal="center"/>
      <protection locked="0"/>
    </xf>
    <xf numFmtId="0" fontId="20" fillId="29" borderId="50" xfId="98" applyFont="1" applyFill="1" applyBorder="1" applyAlignment="1" applyProtection="1">
      <alignment horizontal="center"/>
      <protection locked="0"/>
    </xf>
    <xf numFmtId="0" fontId="20" fillId="24" borderId="50" xfId="98" applyFont="1" applyFill="1" applyBorder="1" applyAlignment="1" applyProtection="1">
      <alignment horizontal="center"/>
      <protection locked="0"/>
    </xf>
    <xf numFmtId="0" fontId="20" fillId="29" borderId="0" xfId="98" applyFont="1" applyFill="1" applyBorder="1"/>
    <xf numFmtId="0" fontId="20" fillId="29" borderId="43" xfId="98" applyFont="1" applyFill="1" applyBorder="1"/>
    <xf numFmtId="0" fontId="20" fillId="26" borderId="10" xfId="98" applyFont="1" applyFill="1" applyBorder="1"/>
    <xf numFmtId="0" fontId="48" fillId="26" borderId="0" xfId="98" applyFont="1" applyFill="1"/>
    <xf numFmtId="0" fontId="20" fillId="26" borderId="0" xfId="98" applyFont="1" applyFill="1" applyAlignment="1">
      <alignment wrapText="1"/>
    </xf>
    <xf numFmtId="0" fontId="54" fillId="0" borderId="0" xfId="0" applyFont="1" applyAlignment="1">
      <alignment horizontal="left"/>
    </xf>
    <xf numFmtId="0" fontId="41" fillId="26" borderId="0" xfId="98" applyFont="1" applyFill="1"/>
    <xf numFmtId="0" fontId="50" fillId="26" borderId="0" xfId="151" applyFill="1"/>
    <xf numFmtId="0" fontId="50" fillId="0" borderId="0" xfId="151" applyFill="1"/>
    <xf numFmtId="0" fontId="44" fillId="26" borderId="0" xfId="98" applyFont="1" applyFill="1"/>
  </cellXfs>
  <cellStyles count="15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16"/>
    <cellStyle name="Calculation 2 3" xfId="124"/>
    <cellStyle name="Calculation 2 4" xfId="117"/>
    <cellStyle name="Calculation 3" xfId="31"/>
    <cellStyle name="Calculation 3 2" xfId="118"/>
    <cellStyle name="Calculation 3 3" xfId="136"/>
    <cellStyle name="Calculation 3 4" xfId="14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51" builtinId="8"/>
    <cellStyle name="Input 2" xfId="81"/>
    <cellStyle name="Input 2 2" xfId="137"/>
    <cellStyle name="Input 2 3" xfId="139"/>
    <cellStyle name="Input 2 4" xfId="134"/>
    <cellStyle name="Input 3" xfId="39"/>
    <cellStyle name="Input 3 2" xfId="119"/>
    <cellStyle name="Input 3 3" xfId="123"/>
    <cellStyle name="Input 3 4" xfId="146"/>
    <cellStyle name="Linked Cell 2" xfId="82"/>
    <cellStyle name="Linked Cell 3" xfId="40"/>
    <cellStyle name="Neutral 2" xfId="83"/>
    <cellStyle name="Neutral 3" xfId="41"/>
    <cellStyle name="Normal" xfId="0" builtinId="0"/>
    <cellStyle name="Normal 10" xfId="115"/>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15" xfId="128"/>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2 2" xfId="133"/>
    <cellStyle name="Note 2 3" xfId="127"/>
    <cellStyle name="Note 2 4" xfId="147"/>
    <cellStyle name="Note 3" xfId="89"/>
    <cellStyle name="Note 3 2" xfId="121"/>
    <cellStyle name="Note 3 3" xfId="132"/>
    <cellStyle name="Note 3 4" xfId="150"/>
    <cellStyle name="Note 4" xfId="42"/>
    <cellStyle name="Note 4 2" xfId="99"/>
    <cellStyle name="Note 4 3" xfId="135"/>
    <cellStyle name="Note 4 4" xfId="122"/>
    <cellStyle name="Note 4 5" xfId="140"/>
    <cellStyle name="Output 2" xfId="84"/>
    <cellStyle name="Output 2 2" xfId="138"/>
    <cellStyle name="Output 2 3" xfId="129"/>
    <cellStyle name="Output 2 4" xfId="148"/>
    <cellStyle name="Output 3" xfId="43"/>
    <cellStyle name="Output 3 2" xfId="120"/>
    <cellStyle name="Output 3 3" xfId="131"/>
    <cellStyle name="Output 3 4" xfId="144"/>
    <cellStyle name="Percent 2" xfId="111"/>
    <cellStyle name="Percent 3" xfId="114"/>
    <cellStyle name="Percent 4" xfId="142"/>
    <cellStyle name="Title 2" xfId="85"/>
    <cellStyle name="Title 3" xfId="44"/>
    <cellStyle name="Total 2" xfId="86"/>
    <cellStyle name="Total 2 2" xfId="125"/>
    <cellStyle name="Total 2 3" xfId="126"/>
    <cellStyle name="Total 2 4" xfId="149"/>
    <cellStyle name="Total 3" xfId="45"/>
    <cellStyle name="Total 3 2" xfId="130"/>
    <cellStyle name="Total 3 3" xfId="143"/>
    <cellStyle name="Total 3 4" xfId="1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438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
  <sheetViews>
    <sheetView workbookViewId="0">
      <selection activeCell="J10" sqref="J10"/>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64"/>
      <c r="B3" s="64"/>
      <c r="C3" s="64"/>
      <c r="D3" s="36" t="s">
        <v>6</v>
      </c>
      <c r="E3" s="22" t="s">
        <v>7</v>
      </c>
      <c r="F3" s="22" t="s">
        <v>8</v>
      </c>
      <c r="G3" s="22" t="s">
        <v>9</v>
      </c>
      <c r="H3" s="22" t="s">
        <v>10</v>
      </c>
      <c r="I3" s="22" t="s">
        <v>11</v>
      </c>
      <c r="J3" s="24" t="s">
        <v>26</v>
      </c>
    </row>
    <row r="4" spans="1:12" x14ac:dyDescent="0.2">
      <c r="A4" s="63" t="s">
        <v>27</v>
      </c>
      <c r="B4" s="63"/>
      <c r="C4" s="63"/>
      <c r="D4" s="39">
        <f>'Pricing Score Calculation'!E5</f>
        <v>30</v>
      </c>
      <c r="E4" s="46">
        <v>14</v>
      </c>
      <c r="F4" s="46">
        <v>12.25</v>
      </c>
      <c r="G4" s="46">
        <v>10</v>
      </c>
      <c r="H4" s="46">
        <v>10</v>
      </c>
      <c r="I4" s="46">
        <v>6</v>
      </c>
      <c r="J4" s="40">
        <f>SUM(D4:I4)</f>
        <v>82.25</v>
      </c>
    </row>
    <row r="5" spans="1:12" x14ac:dyDescent="0.2">
      <c r="A5" s="63" t="s">
        <v>28</v>
      </c>
      <c r="B5" s="63"/>
      <c r="C5" s="63"/>
      <c r="D5" s="39">
        <f>'Pricing Score Calculation'!E6</f>
        <v>26.164869562796557</v>
      </c>
      <c r="E5" s="46">
        <v>12.25</v>
      </c>
      <c r="F5" s="46">
        <v>10.5</v>
      </c>
      <c r="G5" s="46">
        <v>10</v>
      </c>
      <c r="H5" s="46">
        <v>7.5</v>
      </c>
      <c r="I5" s="46">
        <v>6</v>
      </c>
      <c r="J5" s="40">
        <f>SUM(D5:I5)</f>
        <v>72.414869562796554</v>
      </c>
      <c r="L5" s="5"/>
    </row>
    <row r="6" spans="1:12" x14ac:dyDescent="0.2">
      <c r="A6" s="63" t="s">
        <v>29</v>
      </c>
      <c r="B6" s="63"/>
      <c r="C6" s="63"/>
      <c r="D6" s="39">
        <f>'Pricing Score Calculation'!E7</f>
        <v>24.532675974536591</v>
      </c>
      <c r="E6" s="46">
        <v>10.5</v>
      </c>
      <c r="F6" s="46">
        <v>8.75</v>
      </c>
      <c r="G6" s="46">
        <v>5</v>
      </c>
      <c r="H6" s="46">
        <v>5</v>
      </c>
      <c r="I6" s="46">
        <v>6</v>
      </c>
      <c r="J6" s="40">
        <f>SUM(D6:I6)</f>
        <v>59.782675974536588</v>
      </c>
      <c r="L6" s="5"/>
    </row>
    <row r="7" spans="1:12" x14ac:dyDescent="0.2">
      <c r="A7" s="63" t="s">
        <v>32</v>
      </c>
      <c r="B7" s="63"/>
      <c r="C7" s="63"/>
      <c r="D7" s="39">
        <f>'Pricing Score Calculation'!E8</f>
        <v>25.47076451674782</v>
      </c>
      <c r="E7" s="46">
        <v>10.5</v>
      </c>
      <c r="F7" s="46">
        <v>8.75</v>
      </c>
      <c r="G7" s="46">
        <v>7.5</v>
      </c>
      <c r="H7" s="46">
        <v>6.25</v>
      </c>
      <c r="I7" s="46">
        <v>6</v>
      </c>
      <c r="J7" s="40">
        <f t="shared" ref="J7:J10" si="0">SUM(D7:I7)</f>
        <v>64.47076451674782</v>
      </c>
    </row>
    <row r="8" spans="1:12" x14ac:dyDescent="0.2">
      <c r="A8" s="63" t="s">
        <v>33</v>
      </c>
      <c r="B8" s="63"/>
      <c r="C8" s="63"/>
      <c r="D8" s="39">
        <f>'Pricing Score Calculation'!E9</f>
        <v>29.237193598828764</v>
      </c>
      <c r="E8" s="46">
        <v>10.5</v>
      </c>
      <c r="F8" s="46">
        <v>7</v>
      </c>
      <c r="G8" s="46">
        <v>7.5</v>
      </c>
      <c r="H8" s="46">
        <v>7.5</v>
      </c>
      <c r="I8" s="46">
        <v>6</v>
      </c>
      <c r="J8" s="40">
        <f t="shared" si="0"/>
        <v>67.737193598828767</v>
      </c>
    </row>
    <row r="9" spans="1:12" x14ac:dyDescent="0.2">
      <c r="A9" s="63" t="s">
        <v>14</v>
      </c>
      <c r="B9" s="63"/>
      <c r="C9" s="63"/>
      <c r="D9" s="39">
        <f>'Pricing Score Calculation'!E10</f>
        <v>26.169240809223407</v>
      </c>
      <c r="E9" s="46">
        <v>10.5</v>
      </c>
      <c r="F9" s="46">
        <v>10.5</v>
      </c>
      <c r="G9" s="46">
        <v>7.5</v>
      </c>
      <c r="H9" s="46">
        <v>7.5</v>
      </c>
      <c r="I9" s="46">
        <v>6</v>
      </c>
      <c r="J9" s="40">
        <f t="shared" si="0"/>
        <v>68.16924080922341</v>
      </c>
    </row>
    <row r="10" spans="1:12" x14ac:dyDescent="0.2">
      <c r="A10" s="63" t="s">
        <v>34</v>
      </c>
      <c r="B10" s="63"/>
      <c r="C10" s="63"/>
      <c r="D10" s="39">
        <f>'Pricing Score Calculation'!E11</f>
        <v>28.683834048640918</v>
      </c>
      <c r="E10" s="46">
        <v>7</v>
      </c>
      <c r="F10" s="46">
        <v>7</v>
      </c>
      <c r="G10" s="46">
        <v>7.5</v>
      </c>
      <c r="H10" s="46">
        <v>5</v>
      </c>
      <c r="I10" s="46">
        <v>6</v>
      </c>
      <c r="J10" s="40">
        <f t="shared" si="0"/>
        <v>61.183834048640918</v>
      </c>
    </row>
  </sheetData>
  <mergeCells count="8">
    <mergeCell ref="A8:C8"/>
    <mergeCell ref="A9:C9"/>
    <mergeCell ref="A10:C10"/>
    <mergeCell ref="A3:C3"/>
    <mergeCell ref="A6:C6"/>
    <mergeCell ref="A7:C7"/>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5"/>
  <sheetViews>
    <sheetView workbookViewId="0">
      <selection activeCell="J10" sqref="J10"/>
    </sheetView>
  </sheetViews>
  <sheetFormatPr defaultRowHeight="12.75" x14ac:dyDescent="0.2"/>
  <cols>
    <col min="11" max="11" width="14.42578125" bestFit="1" customWidth="1"/>
  </cols>
  <sheetData>
    <row r="1" spans="1:20" ht="15.75" x14ac:dyDescent="0.25">
      <c r="A1" s="9" t="s">
        <v>0</v>
      </c>
      <c r="B1" s="8"/>
      <c r="C1" s="8"/>
      <c r="D1" s="8"/>
      <c r="E1" s="4"/>
      <c r="F1" s="4"/>
      <c r="G1" s="4"/>
      <c r="H1" s="4"/>
      <c r="I1" s="4"/>
      <c r="J1" s="4"/>
      <c r="K1" s="7"/>
      <c r="L1" s="7"/>
    </row>
    <row r="2" spans="1:20" ht="15.75" x14ac:dyDescent="0.25">
      <c r="A2" s="4"/>
      <c r="B2" s="3"/>
      <c r="C2" s="3"/>
      <c r="D2" s="3"/>
      <c r="E2" s="3"/>
      <c r="F2" s="3"/>
      <c r="G2" s="3"/>
      <c r="H2" s="3"/>
      <c r="I2" s="3"/>
      <c r="J2" s="3"/>
      <c r="K2" s="3"/>
      <c r="L2" s="7"/>
    </row>
    <row r="3" spans="1:20" x14ac:dyDescent="0.2">
      <c r="A3" s="64"/>
      <c r="B3" s="64"/>
      <c r="C3" s="64"/>
      <c r="D3" s="36" t="s">
        <v>6</v>
      </c>
      <c r="E3" s="23" t="s">
        <v>7</v>
      </c>
      <c r="F3" s="23" t="s">
        <v>8</v>
      </c>
      <c r="G3" s="23" t="s">
        <v>9</v>
      </c>
      <c r="H3" s="23" t="s">
        <v>10</v>
      </c>
      <c r="I3" s="23" t="s">
        <v>11</v>
      </c>
      <c r="J3" s="24" t="s">
        <v>26</v>
      </c>
      <c r="K3" s="6"/>
      <c r="L3" s="6"/>
      <c r="M3" s="6"/>
      <c r="N3" s="6"/>
      <c r="O3" s="6"/>
      <c r="P3" s="6"/>
      <c r="Q3" s="6"/>
      <c r="R3" s="6"/>
      <c r="S3" s="6"/>
      <c r="T3" s="6"/>
    </row>
    <row r="4" spans="1:20" x14ac:dyDescent="0.2">
      <c r="A4" s="63" t="s">
        <v>27</v>
      </c>
      <c r="B4" s="63"/>
      <c r="C4" s="63"/>
      <c r="D4" s="39">
        <f>'Pricing Score Calculation'!E5</f>
        <v>30</v>
      </c>
      <c r="E4" s="47">
        <v>10.5</v>
      </c>
      <c r="F4" s="47">
        <v>14</v>
      </c>
      <c r="G4" s="47">
        <v>10</v>
      </c>
      <c r="H4" s="47">
        <v>7.5</v>
      </c>
      <c r="I4" s="47">
        <v>6</v>
      </c>
      <c r="J4" s="40">
        <f>SUM(D4:I4)</f>
        <v>78</v>
      </c>
      <c r="K4" s="7"/>
      <c r="L4" s="7"/>
      <c r="M4" s="7"/>
      <c r="N4" s="7"/>
      <c r="O4" s="7"/>
      <c r="P4" s="7"/>
      <c r="Q4" s="7"/>
      <c r="R4" s="7"/>
      <c r="S4" s="7"/>
      <c r="T4" s="7"/>
    </row>
    <row r="5" spans="1:20" x14ac:dyDescent="0.2">
      <c r="A5" s="63" t="s">
        <v>28</v>
      </c>
      <c r="B5" s="63"/>
      <c r="C5" s="63"/>
      <c r="D5" s="39">
        <f>'Pricing Score Calculation'!E6</f>
        <v>26.164869562796557</v>
      </c>
      <c r="E5" s="47">
        <v>14</v>
      </c>
      <c r="F5" s="47">
        <v>17.5</v>
      </c>
      <c r="G5" s="47">
        <v>12.5</v>
      </c>
      <c r="H5" s="47">
        <v>12.5</v>
      </c>
      <c r="I5" s="47">
        <v>10</v>
      </c>
      <c r="J5" s="40">
        <f>SUM(D5:I5)</f>
        <v>92.664869562796554</v>
      </c>
      <c r="K5" s="7"/>
      <c r="L5" s="7"/>
      <c r="M5" s="7"/>
      <c r="N5" s="7"/>
      <c r="O5" s="7"/>
      <c r="P5" s="7"/>
      <c r="Q5" s="7"/>
      <c r="R5" s="7"/>
      <c r="S5" s="7"/>
      <c r="T5" s="7"/>
    </row>
    <row r="6" spans="1:20" x14ac:dyDescent="0.2">
      <c r="A6" s="63" t="s">
        <v>29</v>
      </c>
      <c r="B6" s="63"/>
      <c r="C6" s="63"/>
      <c r="D6" s="39">
        <f>'Pricing Score Calculation'!E7</f>
        <v>24.532675974536591</v>
      </c>
      <c r="E6" s="47">
        <v>7</v>
      </c>
      <c r="F6" s="47">
        <v>14</v>
      </c>
      <c r="G6" s="47">
        <v>10</v>
      </c>
      <c r="H6" s="47">
        <v>10</v>
      </c>
      <c r="I6" s="47">
        <v>8</v>
      </c>
      <c r="J6" s="40">
        <f>SUM(D6:I6)</f>
        <v>73.532675974536588</v>
      </c>
      <c r="K6" s="7"/>
      <c r="L6" s="7"/>
      <c r="M6" s="7"/>
      <c r="N6" s="7"/>
      <c r="O6" s="7"/>
      <c r="P6" s="7"/>
      <c r="Q6" s="7"/>
      <c r="R6" s="7"/>
      <c r="S6" s="7"/>
      <c r="T6" s="7"/>
    </row>
    <row r="7" spans="1:20" x14ac:dyDescent="0.2">
      <c r="A7" s="63" t="s">
        <v>32</v>
      </c>
      <c r="B7" s="63"/>
      <c r="C7" s="63"/>
      <c r="D7" s="39">
        <f>'Pricing Score Calculation'!E8</f>
        <v>25.47076451674782</v>
      </c>
      <c r="E7" s="47">
        <v>7</v>
      </c>
      <c r="F7" s="47">
        <v>14</v>
      </c>
      <c r="G7" s="47">
        <v>12.5</v>
      </c>
      <c r="H7" s="47">
        <v>10</v>
      </c>
      <c r="I7" s="47">
        <v>8</v>
      </c>
      <c r="J7" s="40">
        <f t="shared" ref="J7:J10" si="0">SUM(D7:I7)</f>
        <v>76.97076451674782</v>
      </c>
      <c r="K7" s="7"/>
      <c r="L7" s="7"/>
      <c r="M7" s="7"/>
      <c r="N7" s="7"/>
      <c r="O7" s="7"/>
      <c r="P7" s="7"/>
      <c r="Q7" s="7"/>
      <c r="R7" s="7"/>
      <c r="S7" s="7"/>
      <c r="T7" s="7"/>
    </row>
    <row r="8" spans="1:20" x14ac:dyDescent="0.2">
      <c r="A8" s="63" t="s">
        <v>33</v>
      </c>
      <c r="B8" s="63"/>
      <c r="C8" s="63"/>
      <c r="D8" s="39">
        <f>'Pricing Score Calculation'!E9</f>
        <v>29.237193598828764</v>
      </c>
      <c r="E8" s="47">
        <v>14</v>
      </c>
      <c r="F8" s="47">
        <v>17.5</v>
      </c>
      <c r="G8" s="47">
        <v>12.5</v>
      </c>
      <c r="H8" s="47">
        <v>10</v>
      </c>
      <c r="I8" s="47">
        <v>10</v>
      </c>
      <c r="J8" s="40">
        <f t="shared" si="0"/>
        <v>93.237193598828767</v>
      </c>
      <c r="K8" s="7"/>
      <c r="L8" s="7"/>
      <c r="M8" s="7"/>
      <c r="N8" s="7"/>
      <c r="O8" s="7"/>
      <c r="P8" s="7"/>
      <c r="Q8" s="7"/>
      <c r="R8" s="7"/>
      <c r="S8" s="7"/>
      <c r="T8" s="7"/>
    </row>
    <row r="9" spans="1:20" x14ac:dyDescent="0.2">
      <c r="A9" s="63" t="s">
        <v>14</v>
      </c>
      <c r="B9" s="63"/>
      <c r="C9" s="63"/>
      <c r="D9" s="39">
        <f>'Pricing Score Calculation'!E10</f>
        <v>26.169240809223407</v>
      </c>
      <c r="E9" s="47">
        <v>17.5</v>
      </c>
      <c r="F9" s="47">
        <v>17.5</v>
      </c>
      <c r="G9" s="47">
        <v>12.5</v>
      </c>
      <c r="H9" s="47">
        <v>12.5</v>
      </c>
      <c r="I9" s="47">
        <v>10</v>
      </c>
      <c r="J9" s="40">
        <f t="shared" si="0"/>
        <v>96.16924080922341</v>
      </c>
      <c r="K9" s="7"/>
      <c r="L9" s="7"/>
      <c r="M9" s="7"/>
      <c r="N9" s="7"/>
      <c r="O9" s="7"/>
      <c r="P9" s="7"/>
      <c r="Q9" s="7"/>
      <c r="R9" s="7"/>
      <c r="S9" s="7"/>
      <c r="T9" s="7"/>
    </row>
    <row r="10" spans="1:20" x14ac:dyDescent="0.2">
      <c r="A10" s="63" t="s">
        <v>34</v>
      </c>
      <c r="B10" s="63"/>
      <c r="C10" s="63"/>
      <c r="D10" s="39">
        <f>'Pricing Score Calculation'!E11</f>
        <v>28.683834048640918</v>
      </c>
      <c r="E10" s="47">
        <v>14</v>
      </c>
      <c r="F10" s="47">
        <v>17.5</v>
      </c>
      <c r="G10" s="47">
        <v>10</v>
      </c>
      <c r="H10" s="47">
        <v>12.5</v>
      </c>
      <c r="I10" s="47">
        <v>8</v>
      </c>
      <c r="J10" s="40">
        <f t="shared" si="0"/>
        <v>90.683834048640918</v>
      </c>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8">
    <mergeCell ref="A10:C10"/>
    <mergeCell ref="A6:C6"/>
    <mergeCell ref="A7:C7"/>
    <mergeCell ref="A3:C3"/>
    <mergeCell ref="A4:C4"/>
    <mergeCell ref="A5:C5"/>
    <mergeCell ref="A8:C8"/>
    <mergeCell ref="A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25"/>
  <sheetViews>
    <sheetView workbookViewId="0">
      <selection activeCell="J10" sqref="J10"/>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4"/>
      <c r="K1" s="7"/>
      <c r="L1" s="7"/>
    </row>
    <row r="2" spans="1:20" ht="15.75" x14ac:dyDescent="0.25">
      <c r="A2" s="4"/>
      <c r="B2" s="3"/>
      <c r="C2" s="3"/>
      <c r="D2" s="3"/>
      <c r="E2" s="3"/>
      <c r="F2" s="3"/>
      <c r="G2" s="3"/>
      <c r="H2" s="3"/>
      <c r="I2" s="3"/>
      <c r="J2" s="3"/>
      <c r="K2" s="3"/>
      <c r="L2" s="7"/>
    </row>
    <row r="3" spans="1:20" x14ac:dyDescent="0.2">
      <c r="A3" s="64"/>
      <c r="B3" s="64"/>
      <c r="C3" s="64"/>
      <c r="D3" s="36" t="s">
        <v>6</v>
      </c>
      <c r="E3" s="23" t="s">
        <v>7</v>
      </c>
      <c r="F3" s="23" t="s">
        <v>8</v>
      </c>
      <c r="G3" s="23" t="s">
        <v>9</v>
      </c>
      <c r="H3" s="23" t="s">
        <v>10</v>
      </c>
      <c r="I3" s="23" t="s">
        <v>11</v>
      </c>
      <c r="J3" s="24" t="s">
        <v>26</v>
      </c>
      <c r="K3" s="6"/>
      <c r="L3" s="6"/>
      <c r="M3" s="6"/>
      <c r="N3" s="6"/>
      <c r="O3" s="6"/>
      <c r="P3" s="6"/>
      <c r="Q3" s="6"/>
      <c r="R3" s="6"/>
      <c r="S3" s="6"/>
      <c r="T3" s="6"/>
    </row>
    <row r="4" spans="1:20" x14ac:dyDescent="0.2">
      <c r="A4" s="63" t="s">
        <v>27</v>
      </c>
      <c r="B4" s="63"/>
      <c r="C4" s="63"/>
      <c r="D4" s="38">
        <f>'Pricing Score Calculation'!E5</f>
        <v>30</v>
      </c>
      <c r="E4" s="48">
        <v>15.75</v>
      </c>
      <c r="F4" s="48">
        <v>16.45</v>
      </c>
      <c r="G4" s="48">
        <v>11.25</v>
      </c>
      <c r="H4" s="48">
        <v>10.75</v>
      </c>
      <c r="I4" s="48">
        <v>8.8000000000000007</v>
      </c>
      <c r="J4" s="40">
        <f>SUM(D4:I4)</f>
        <v>93</v>
      </c>
      <c r="K4" s="7"/>
      <c r="L4" s="7"/>
      <c r="M4" s="7"/>
      <c r="N4" s="7"/>
      <c r="O4" s="7"/>
      <c r="P4" s="7"/>
      <c r="Q4" s="7"/>
      <c r="R4" s="7"/>
      <c r="S4" s="7"/>
      <c r="T4" s="7"/>
    </row>
    <row r="5" spans="1:20" x14ac:dyDescent="0.2">
      <c r="A5" s="63" t="s">
        <v>28</v>
      </c>
      <c r="B5" s="63"/>
      <c r="C5" s="63"/>
      <c r="D5" s="38">
        <f>'Pricing Score Calculation'!E6</f>
        <v>26.164869562796557</v>
      </c>
      <c r="E5" s="48">
        <v>16.099999999999998</v>
      </c>
      <c r="F5" s="48">
        <v>15.400000000000002</v>
      </c>
      <c r="G5" s="48">
        <v>11</v>
      </c>
      <c r="H5" s="48">
        <v>10.75</v>
      </c>
      <c r="I5" s="48">
        <v>8.6</v>
      </c>
      <c r="J5" s="40">
        <f>SUM(D5:I5)</f>
        <v>88.014869562796548</v>
      </c>
      <c r="K5" s="7"/>
      <c r="L5" s="7"/>
      <c r="M5" s="7"/>
      <c r="N5" s="7"/>
      <c r="O5" s="7"/>
      <c r="P5" s="7"/>
      <c r="Q5" s="7"/>
      <c r="R5" s="7"/>
      <c r="S5" s="7"/>
      <c r="T5" s="7"/>
    </row>
    <row r="6" spans="1:20" x14ac:dyDescent="0.2">
      <c r="A6" s="63" t="s">
        <v>29</v>
      </c>
      <c r="B6" s="63"/>
      <c r="C6" s="63"/>
      <c r="D6" s="38">
        <f>'Pricing Score Calculation'!E7</f>
        <v>24.532675974536591</v>
      </c>
      <c r="E6" s="48">
        <v>11.9</v>
      </c>
      <c r="F6" s="48">
        <v>14</v>
      </c>
      <c r="G6" s="48">
        <v>8.25</v>
      </c>
      <c r="H6" s="48">
        <v>9.25</v>
      </c>
      <c r="I6" s="48">
        <v>8.1999999999999993</v>
      </c>
      <c r="J6" s="40">
        <f>SUM(D6:I6)</f>
        <v>76.132675974536596</v>
      </c>
      <c r="K6" s="7"/>
      <c r="L6" s="7"/>
      <c r="M6" s="7"/>
      <c r="N6" s="7"/>
      <c r="O6" s="7"/>
      <c r="P6" s="7"/>
      <c r="Q6" s="7"/>
      <c r="R6" s="7"/>
      <c r="S6" s="7"/>
      <c r="T6" s="7"/>
    </row>
    <row r="7" spans="1:20" x14ac:dyDescent="0.2">
      <c r="A7" s="63" t="s">
        <v>32</v>
      </c>
      <c r="B7" s="63"/>
      <c r="C7" s="63"/>
      <c r="D7" s="38">
        <f>'Pricing Score Calculation'!E8</f>
        <v>25.47076451674782</v>
      </c>
      <c r="E7" s="48">
        <v>15.049999999999999</v>
      </c>
      <c r="F7" s="48">
        <v>14.700000000000001</v>
      </c>
      <c r="G7" s="48">
        <v>10.5</v>
      </c>
      <c r="H7" s="48">
        <v>10.75</v>
      </c>
      <c r="I7" s="48">
        <v>7.8</v>
      </c>
      <c r="J7" s="40">
        <f t="shared" ref="J7:J10" si="0">SUM(D7:I7)</f>
        <v>84.270764516747818</v>
      </c>
      <c r="K7" s="7"/>
      <c r="L7" s="7"/>
      <c r="M7" s="7"/>
      <c r="N7" s="7"/>
      <c r="O7" s="7"/>
      <c r="P7" s="7"/>
      <c r="Q7" s="7"/>
      <c r="R7" s="7"/>
      <c r="S7" s="7"/>
      <c r="T7" s="7"/>
    </row>
    <row r="8" spans="1:20" x14ac:dyDescent="0.2">
      <c r="A8" s="63" t="s">
        <v>33</v>
      </c>
      <c r="B8" s="63"/>
      <c r="C8" s="63"/>
      <c r="D8" s="38">
        <f>'Pricing Score Calculation'!E9</f>
        <v>29.237193598828764</v>
      </c>
      <c r="E8" s="48">
        <v>13.65</v>
      </c>
      <c r="F8" s="48">
        <v>14.349999999999998</v>
      </c>
      <c r="G8" s="48">
        <v>11</v>
      </c>
      <c r="H8" s="48">
        <v>10.75</v>
      </c>
      <c r="I8" s="48">
        <v>7.8</v>
      </c>
      <c r="J8" s="40">
        <f t="shared" si="0"/>
        <v>86.787193598828765</v>
      </c>
      <c r="K8" s="7"/>
      <c r="L8" s="7"/>
      <c r="M8" s="7"/>
      <c r="N8" s="7"/>
      <c r="O8" s="7"/>
      <c r="P8" s="7"/>
      <c r="Q8" s="7"/>
      <c r="R8" s="7"/>
      <c r="S8" s="7"/>
      <c r="T8" s="7"/>
    </row>
    <row r="9" spans="1:20" x14ac:dyDescent="0.2">
      <c r="A9" s="63" t="s">
        <v>14</v>
      </c>
      <c r="B9" s="63"/>
      <c r="C9" s="63"/>
      <c r="D9" s="38">
        <f>'Pricing Score Calculation'!E10</f>
        <v>26.169240809223407</v>
      </c>
      <c r="E9" s="48">
        <v>16.099999999999998</v>
      </c>
      <c r="F9" s="48">
        <v>15.75</v>
      </c>
      <c r="G9" s="48">
        <v>11.25</v>
      </c>
      <c r="H9" s="48">
        <v>10.75</v>
      </c>
      <c r="I9" s="48">
        <v>8.6</v>
      </c>
      <c r="J9" s="40">
        <f t="shared" si="0"/>
        <v>88.619240809223399</v>
      </c>
      <c r="K9" s="7"/>
      <c r="L9" s="7"/>
      <c r="M9" s="7"/>
      <c r="N9" s="7"/>
      <c r="O9" s="7"/>
      <c r="P9" s="7"/>
      <c r="Q9" s="7"/>
      <c r="R9" s="7"/>
      <c r="S9" s="7"/>
      <c r="T9" s="7"/>
    </row>
    <row r="10" spans="1:20" x14ac:dyDescent="0.2">
      <c r="A10" s="63" t="s">
        <v>34</v>
      </c>
      <c r="B10" s="63"/>
      <c r="C10" s="63"/>
      <c r="D10" s="38">
        <f>'Pricing Score Calculation'!E11</f>
        <v>28.683834048640918</v>
      </c>
      <c r="E10" s="48">
        <v>15.400000000000002</v>
      </c>
      <c r="F10" s="48">
        <v>15.75</v>
      </c>
      <c r="G10" s="48">
        <v>11</v>
      </c>
      <c r="H10" s="48">
        <v>10.75</v>
      </c>
      <c r="I10" s="48">
        <v>8.8000000000000007</v>
      </c>
      <c r="J10" s="40">
        <f t="shared" si="0"/>
        <v>90.383834048640921</v>
      </c>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8">
    <mergeCell ref="A10:C10"/>
    <mergeCell ref="A6:C6"/>
    <mergeCell ref="A7:C7"/>
    <mergeCell ref="A3:C3"/>
    <mergeCell ref="A4:C4"/>
    <mergeCell ref="A5:C5"/>
    <mergeCell ref="A8:C8"/>
    <mergeCell ref="A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5"/>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4"/>
      <c r="K1" s="7"/>
      <c r="L1" s="7"/>
    </row>
    <row r="2" spans="1:20" ht="15.75" x14ac:dyDescent="0.25">
      <c r="A2" s="4"/>
      <c r="B2" s="3"/>
      <c r="C2" s="3"/>
      <c r="D2" s="3"/>
      <c r="E2" s="3"/>
      <c r="F2" s="3"/>
      <c r="G2" s="3"/>
      <c r="H2" s="3"/>
      <c r="I2" s="3"/>
      <c r="J2" s="3"/>
      <c r="K2" s="3"/>
      <c r="L2" s="7"/>
    </row>
    <row r="3" spans="1:20" x14ac:dyDescent="0.2">
      <c r="A3" s="64"/>
      <c r="B3" s="64"/>
      <c r="C3" s="64"/>
      <c r="D3" s="36" t="s">
        <v>6</v>
      </c>
      <c r="E3" s="23" t="s">
        <v>7</v>
      </c>
      <c r="F3" s="23" t="s">
        <v>8</v>
      </c>
      <c r="G3" s="23" t="s">
        <v>9</v>
      </c>
      <c r="H3" s="23" t="s">
        <v>10</v>
      </c>
      <c r="I3" s="23" t="s">
        <v>11</v>
      </c>
      <c r="J3" s="24" t="s">
        <v>26</v>
      </c>
      <c r="K3" s="6"/>
      <c r="L3" s="6"/>
      <c r="M3" s="6"/>
      <c r="N3" s="6"/>
      <c r="O3" s="6"/>
      <c r="P3" s="6"/>
      <c r="Q3" s="6"/>
      <c r="R3" s="6"/>
      <c r="S3" s="6"/>
      <c r="T3" s="6"/>
    </row>
    <row r="4" spans="1:20" x14ac:dyDescent="0.2">
      <c r="A4" s="63" t="s">
        <v>27</v>
      </c>
      <c r="B4" s="63"/>
      <c r="C4" s="63"/>
      <c r="D4" s="38">
        <f>'Pricing Score Calculation'!E5</f>
        <v>30</v>
      </c>
      <c r="E4" s="49">
        <v>10.5</v>
      </c>
      <c r="F4" s="49">
        <v>10.5</v>
      </c>
      <c r="G4" s="49">
        <v>8.75</v>
      </c>
      <c r="H4" s="49">
        <v>10</v>
      </c>
      <c r="I4" s="49">
        <v>8</v>
      </c>
      <c r="J4" s="40">
        <f>SUM(D4:I4)</f>
        <v>77.75</v>
      </c>
      <c r="K4" s="7"/>
      <c r="L4" s="7"/>
      <c r="M4" s="7"/>
      <c r="N4" s="7"/>
      <c r="O4" s="7"/>
      <c r="P4" s="7"/>
      <c r="Q4" s="7"/>
      <c r="R4" s="7"/>
      <c r="S4" s="7"/>
      <c r="T4" s="7"/>
    </row>
    <row r="5" spans="1:20" x14ac:dyDescent="0.2">
      <c r="A5" s="63" t="s">
        <v>28</v>
      </c>
      <c r="B5" s="63"/>
      <c r="C5" s="63"/>
      <c r="D5" s="38">
        <f>'Pricing Score Calculation'!E6</f>
        <v>26.164869562796557</v>
      </c>
      <c r="E5" s="49">
        <v>8.75</v>
      </c>
      <c r="F5" s="49">
        <v>10.5</v>
      </c>
      <c r="G5" s="49">
        <v>8.75</v>
      </c>
      <c r="H5" s="49">
        <v>10</v>
      </c>
      <c r="I5" s="49">
        <v>8</v>
      </c>
      <c r="J5" s="40">
        <f>SUM(D5:I5)</f>
        <v>72.164869562796554</v>
      </c>
      <c r="K5" s="7"/>
      <c r="L5" s="7"/>
      <c r="M5" s="7"/>
      <c r="N5" s="7"/>
      <c r="O5" s="7"/>
      <c r="P5" s="7"/>
      <c r="Q5" s="7"/>
      <c r="R5" s="7"/>
      <c r="S5" s="7"/>
      <c r="T5" s="7"/>
    </row>
    <row r="6" spans="1:20" x14ac:dyDescent="0.2">
      <c r="A6" s="63" t="s">
        <v>29</v>
      </c>
      <c r="B6" s="63"/>
      <c r="C6" s="63"/>
      <c r="D6" s="38">
        <f>'Pricing Score Calculation'!E7</f>
        <v>24.532675974536591</v>
      </c>
      <c r="E6" s="49">
        <v>5.25</v>
      </c>
      <c r="F6" s="49">
        <v>3.5</v>
      </c>
      <c r="G6" s="49">
        <v>5</v>
      </c>
      <c r="H6" s="49">
        <v>7.5</v>
      </c>
      <c r="I6" s="49">
        <v>6</v>
      </c>
      <c r="J6" s="40">
        <f>SUM(D6:I6)</f>
        <v>51.782675974536588</v>
      </c>
      <c r="K6" s="7"/>
      <c r="L6" s="7"/>
      <c r="M6" s="7"/>
      <c r="N6" s="7"/>
      <c r="O6" s="7"/>
      <c r="P6" s="7"/>
      <c r="Q6" s="7"/>
      <c r="R6" s="7"/>
      <c r="S6" s="7"/>
      <c r="T6" s="7"/>
    </row>
    <row r="7" spans="1:20" x14ac:dyDescent="0.2">
      <c r="A7" s="63" t="s">
        <v>32</v>
      </c>
      <c r="B7" s="63"/>
      <c r="C7" s="63"/>
      <c r="D7" s="38">
        <f>'Pricing Score Calculation'!E8</f>
        <v>25.47076451674782</v>
      </c>
      <c r="E7" s="49">
        <v>7</v>
      </c>
      <c r="F7" s="49">
        <v>10.5</v>
      </c>
      <c r="G7" s="49">
        <v>7.5</v>
      </c>
      <c r="H7" s="49">
        <v>10</v>
      </c>
      <c r="I7" s="49">
        <v>8</v>
      </c>
      <c r="J7" s="40">
        <f t="shared" ref="J7:J10" si="0">SUM(D7:I7)</f>
        <v>68.47076451674782</v>
      </c>
      <c r="K7" s="7"/>
      <c r="L7" s="7"/>
      <c r="M7" s="7"/>
      <c r="N7" s="7"/>
      <c r="O7" s="7"/>
      <c r="P7" s="7"/>
      <c r="Q7" s="7"/>
      <c r="R7" s="7"/>
      <c r="S7" s="7"/>
      <c r="T7" s="7"/>
    </row>
    <row r="8" spans="1:20" x14ac:dyDescent="0.2">
      <c r="A8" s="63" t="s">
        <v>33</v>
      </c>
      <c r="B8" s="63"/>
      <c r="C8" s="63"/>
      <c r="D8" s="38">
        <f>'Pricing Score Calculation'!E9</f>
        <v>29.237193598828764</v>
      </c>
      <c r="E8" s="49">
        <v>8.75</v>
      </c>
      <c r="F8" s="49">
        <v>10.5</v>
      </c>
      <c r="G8" s="49">
        <v>7.5</v>
      </c>
      <c r="H8" s="49">
        <v>10</v>
      </c>
      <c r="I8" s="49">
        <v>6</v>
      </c>
      <c r="J8" s="40">
        <f t="shared" si="0"/>
        <v>71.987193598828767</v>
      </c>
      <c r="K8" s="7"/>
      <c r="L8" s="7"/>
      <c r="M8" s="7"/>
      <c r="N8" s="7"/>
      <c r="O8" s="7"/>
      <c r="P8" s="7"/>
      <c r="Q8" s="7"/>
      <c r="R8" s="7"/>
      <c r="S8" s="7"/>
      <c r="T8" s="7"/>
    </row>
    <row r="9" spans="1:20" x14ac:dyDescent="0.2">
      <c r="A9" s="63" t="s">
        <v>14</v>
      </c>
      <c r="B9" s="63"/>
      <c r="C9" s="63"/>
      <c r="D9" s="38">
        <f>'Pricing Score Calculation'!E10</f>
        <v>26.169240809223407</v>
      </c>
      <c r="E9" s="49">
        <v>12.25</v>
      </c>
      <c r="F9" s="49">
        <v>10.5</v>
      </c>
      <c r="G9" s="49">
        <v>8.75</v>
      </c>
      <c r="H9" s="49">
        <v>10</v>
      </c>
      <c r="I9" s="49">
        <v>8</v>
      </c>
      <c r="J9" s="40">
        <f t="shared" si="0"/>
        <v>75.66924080922341</v>
      </c>
      <c r="K9" s="7"/>
      <c r="L9" s="7"/>
      <c r="M9" s="7"/>
      <c r="N9" s="7"/>
      <c r="O9" s="7"/>
      <c r="P9" s="7"/>
      <c r="Q9" s="7"/>
      <c r="R9" s="7"/>
      <c r="S9" s="7"/>
      <c r="T9" s="7"/>
    </row>
    <row r="10" spans="1:20" x14ac:dyDescent="0.2">
      <c r="A10" s="63" t="s">
        <v>34</v>
      </c>
      <c r="B10" s="63"/>
      <c r="C10" s="63"/>
      <c r="D10" s="38">
        <f>'Pricing Score Calculation'!E11</f>
        <v>28.683834048640918</v>
      </c>
      <c r="E10" s="49">
        <v>10.5</v>
      </c>
      <c r="F10" s="49">
        <v>10.5</v>
      </c>
      <c r="G10" s="49">
        <v>8.75</v>
      </c>
      <c r="H10" s="49">
        <v>10</v>
      </c>
      <c r="I10" s="49">
        <v>6</v>
      </c>
      <c r="J10" s="40">
        <f t="shared" si="0"/>
        <v>74.433834048640918</v>
      </c>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8">
    <mergeCell ref="A10:C10"/>
    <mergeCell ref="A6:C6"/>
    <mergeCell ref="A7:C7"/>
    <mergeCell ref="A3:C3"/>
    <mergeCell ref="A4:C4"/>
    <mergeCell ref="A5:C5"/>
    <mergeCell ref="A8:C8"/>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25"/>
  <sheetViews>
    <sheetView workbookViewId="0">
      <selection activeCell="M32" sqref="M32"/>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4"/>
      <c r="K1" s="7"/>
      <c r="L1" s="7"/>
    </row>
    <row r="2" spans="1:20" ht="15.75" x14ac:dyDescent="0.25">
      <c r="A2" s="4"/>
      <c r="B2" s="3"/>
      <c r="C2" s="3"/>
      <c r="D2" s="3"/>
      <c r="E2" s="3"/>
      <c r="F2" s="3"/>
      <c r="G2" s="3"/>
      <c r="H2" s="3"/>
      <c r="I2" s="3"/>
      <c r="J2" s="3"/>
      <c r="K2" s="3"/>
      <c r="L2" s="7"/>
    </row>
    <row r="3" spans="1:20" x14ac:dyDescent="0.2">
      <c r="A3" s="64"/>
      <c r="B3" s="64"/>
      <c r="C3" s="64"/>
      <c r="D3" s="36" t="s">
        <v>6</v>
      </c>
      <c r="E3" s="23" t="s">
        <v>7</v>
      </c>
      <c r="F3" s="23" t="s">
        <v>8</v>
      </c>
      <c r="G3" s="23" t="s">
        <v>9</v>
      </c>
      <c r="H3" s="23" t="s">
        <v>10</v>
      </c>
      <c r="I3" s="23" t="s">
        <v>11</v>
      </c>
      <c r="J3" s="24" t="s">
        <v>26</v>
      </c>
      <c r="K3" s="6"/>
      <c r="L3" s="6"/>
      <c r="M3" s="6"/>
      <c r="N3" s="6"/>
      <c r="O3" s="6"/>
      <c r="P3" s="6"/>
      <c r="Q3" s="6"/>
      <c r="R3" s="6"/>
      <c r="S3" s="6"/>
      <c r="T3" s="6"/>
    </row>
    <row r="4" spans="1:20" x14ac:dyDescent="0.2">
      <c r="A4" s="63" t="s">
        <v>27</v>
      </c>
      <c r="B4" s="63"/>
      <c r="C4" s="63"/>
      <c r="D4" s="38">
        <f>'Pricing Score Calculation'!E5</f>
        <v>30</v>
      </c>
      <c r="E4" s="52">
        <v>12.25</v>
      </c>
      <c r="F4" s="52">
        <v>11.200000000000001</v>
      </c>
      <c r="G4" s="52">
        <v>8.25</v>
      </c>
      <c r="H4" s="52">
        <v>8.75</v>
      </c>
      <c r="I4" s="52">
        <v>7</v>
      </c>
      <c r="J4" s="40">
        <f>SUM(D4:I4)</f>
        <v>77.45</v>
      </c>
      <c r="K4" s="7"/>
      <c r="L4" s="7"/>
      <c r="M4" s="7"/>
      <c r="N4" s="7"/>
      <c r="O4" s="7"/>
      <c r="P4" s="7"/>
      <c r="Q4" s="7"/>
      <c r="R4" s="7"/>
      <c r="S4" s="7"/>
      <c r="T4" s="7"/>
    </row>
    <row r="5" spans="1:20" x14ac:dyDescent="0.2">
      <c r="A5" s="63" t="s">
        <v>28</v>
      </c>
      <c r="B5" s="63"/>
      <c r="C5" s="63"/>
      <c r="D5" s="38">
        <f>'Pricing Score Calculation'!E6</f>
        <v>26.164869562796557</v>
      </c>
      <c r="E5" s="52">
        <v>12.25</v>
      </c>
      <c r="F5" s="52">
        <v>11.200000000000001</v>
      </c>
      <c r="G5" s="52">
        <v>8.75</v>
      </c>
      <c r="H5" s="52">
        <v>8.75</v>
      </c>
      <c r="I5" s="52">
        <v>7</v>
      </c>
      <c r="J5" s="40">
        <f>SUM(D5:I5)</f>
        <v>74.114869562796557</v>
      </c>
      <c r="K5" s="7"/>
      <c r="L5" s="7"/>
      <c r="M5" s="7"/>
      <c r="N5" s="7"/>
      <c r="O5" s="7"/>
      <c r="P5" s="7"/>
      <c r="Q5" s="7"/>
      <c r="R5" s="7"/>
      <c r="S5" s="7"/>
      <c r="T5" s="7"/>
    </row>
    <row r="6" spans="1:20" x14ac:dyDescent="0.2">
      <c r="A6" s="63" t="s">
        <v>29</v>
      </c>
      <c r="B6" s="63"/>
      <c r="C6" s="63"/>
      <c r="D6" s="38">
        <f>'Pricing Score Calculation'!E7</f>
        <v>24.532675974536591</v>
      </c>
      <c r="E6" s="52">
        <v>9.7999999999999989</v>
      </c>
      <c r="F6" s="52">
        <v>9.7999999999999989</v>
      </c>
      <c r="G6" s="52">
        <v>7.5</v>
      </c>
      <c r="H6" s="52">
        <v>7.5</v>
      </c>
      <c r="I6" s="52">
        <v>6</v>
      </c>
      <c r="J6" s="40">
        <f>SUM(D6:I6)</f>
        <v>65.132675974536596</v>
      </c>
      <c r="K6" s="7"/>
      <c r="L6" s="7"/>
      <c r="M6" s="7"/>
      <c r="N6" s="7"/>
      <c r="O6" s="7"/>
      <c r="P6" s="7"/>
      <c r="Q6" s="7"/>
      <c r="R6" s="7"/>
      <c r="S6" s="7"/>
      <c r="T6" s="7"/>
    </row>
    <row r="7" spans="1:20" x14ac:dyDescent="0.2">
      <c r="A7" s="63" t="s">
        <v>32</v>
      </c>
      <c r="B7" s="63"/>
      <c r="C7" s="63"/>
      <c r="D7" s="38">
        <f>'Pricing Score Calculation'!E8</f>
        <v>25.47076451674782</v>
      </c>
      <c r="E7" s="52">
        <v>10.5</v>
      </c>
      <c r="F7" s="52">
        <v>10.5</v>
      </c>
      <c r="G7" s="52">
        <v>7.5</v>
      </c>
      <c r="H7" s="52">
        <v>8.75</v>
      </c>
      <c r="I7" s="52">
        <v>6.6</v>
      </c>
      <c r="J7" s="40">
        <f t="shared" ref="J7:J10" si="0">SUM(D7:I7)</f>
        <v>69.320764516747815</v>
      </c>
      <c r="K7" s="7"/>
      <c r="L7" s="7"/>
      <c r="M7" s="7"/>
      <c r="N7" s="7"/>
      <c r="O7" s="7"/>
      <c r="P7" s="7"/>
      <c r="Q7" s="7"/>
      <c r="R7" s="7"/>
      <c r="S7" s="7"/>
      <c r="T7" s="7"/>
    </row>
    <row r="8" spans="1:20" x14ac:dyDescent="0.2">
      <c r="A8" s="63" t="s">
        <v>33</v>
      </c>
      <c r="B8" s="63"/>
      <c r="C8" s="63"/>
      <c r="D8" s="38">
        <f>'Pricing Score Calculation'!E9</f>
        <v>29.237193598828764</v>
      </c>
      <c r="E8" s="52">
        <v>11.200000000000001</v>
      </c>
      <c r="F8" s="52">
        <v>10.5</v>
      </c>
      <c r="G8" s="52">
        <v>7.5</v>
      </c>
      <c r="H8" s="52">
        <v>8.25</v>
      </c>
      <c r="I8" s="52">
        <v>6.6</v>
      </c>
      <c r="J8" s="40">
        <f t="shared" si="0"/>
        <v>73.287193598828765</v>
      </c>
      <c r="K8" s="7"/>
      <c r="L8" s="7"/>
      <c r="M8" s="7"/>
      <c r="N8" s="7"/>
      <c r="O8" s="7"/>
      <c r="P8" s="7"/>
      <c r="Q8" s="7"/>
      <c r="R8" s="7"/>
      <c r="S8" s="7"/>
      <c r="T8" s="7"/>
    </row>
    <row r="9" spans="1:20" x14ac:dyDescent="0.2">
      <c r="A9" s="63" t="s">
        <v>14</v>
      </c>
      <c r="B9" s="63"/>
      <c r="C9" s="63"/>
      <c r="D9" s="38">
        <f>'Pricing Score Calculation'!E10</f>
        <v>26.169240809223407</v>
      </c>
      <c r="E9" s="52">
        <v>12.25</v>
      </c>
      <c r="F9" s="52">
        <v>10.5</v>
      </c>
      <c r="G9" s="52">
        <v>8.75</v>
      </c>
      <c r="H9" s="52">
        <v>8.75</v>
      </c>
      <c r="I9" s="52">
        <v>7</v>
      </c>
      <c r="J9" s="40">
        <f t="shared" si="0"/>
        <v>73.41924080922341</v>
      </c>
      <c r="K9" s="7"/>
      <c r="L9" s="7"/>
      <c r="M9" s="7"/>
      <c r="N9" s="7"/>
      <c r="O9" s="7"/>
      <c r="P9" s="7"/>
      <c r="Q9" s="7"/>
      <c r="R9" s="7"/>
      <c r="S9" s="7"/>
      <c r="T9" s="7"/>
    </row>
    <row r="10" spans="1:20" x14ac:dyDescent="0.2">
      <c r="A10" s="63" t="s">
        <v>34</v>
      </c>
      <c r="B10" s="63"/>
      <c r="C10" s="63"/>
      <c r="D10" s="38">
        <f>'Pricing Score Calculation'!E11</f>
        <v>28.683834048640918</v>
      </c>
      <c r="E10" s="52">
        <v>10.5</v>
      </c>
      <c r="F10" s="52">
        <v>10.5</v>
      </c>
      <c r="G10" s="52">
        <v>8.25</v>
      </c>
      <c r="H10" s="52">
        <v>8.25</v>
      </c>
      <c r="I10" s="52">
        <v>6.6</v>
      </c>
      <c r="J10" s="40">
        <f t="shared" si="0"/>
        <v>72.783834048640912</v>
      </c>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8">
    <mergeCell ref="A8:C8"/>
    <mergeCell ref="A9:C9"/>
    <mergeCell ref="A10:C10"/>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10"/>
  <sheetViews>
    <sheetView workbookViewId="0">
      <selection activeCell="N23" sqref="N23"/>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c r="J1" s="4"/>
    </row>
    <row r="2" spans="1:20" ht="15.75" x14ac:dyDescent="0.25">
      <c r="A2" s="4"/>
      <c r="B2" s="3"/>
      <c r="C2" s="3"/>
      <c r="D2" s="3"/>
      <c r="E2" s="3"/>
      <c r="F2" s="3"/>
      <c r="G2" s="3"/>
      <c r="H2" s="3"/>
      <c r="I2" s="3"/>
      <c r="J2" s="3"/>
      <c r="K2" s="3"/>
    </row>
    <row r="3" spans="1:20" x14ac:dyDescent="0.2">
      <c r="A3" s="64"/>
      <c r="B3" s="64"/>
      <c r="C3" s="64"/>
      <c r="D3" s="36" t="s">
        <v>6</v>
      </c>
      <c r="E3" s="23" t="s">
        <v>7</v>
      </c>
      <c r="F3" s="23" t="s">
        <v>8</v>
      </c>
      <c r="G3" s="23" t="s">
        <v>9</v>
      </c>
      <c r="H3" s="23" t="s">
        <v>10</v>
      </c>
      <c r="I3" s="23" t="s">
        <v>11</v>
      </c>
      <c r="J3" s="24" t="s">
        <v>26</v>
      </c>
      <c r="K3" s="6"/>
      <c r="L3" s="6"/>
      <c r="M3" s="6"/>
      <c r="N3" s="6"/>
      <c r="O3" s="6"/>
      <c r="P3" s="6"/>
      <c r="Q3" s="6"/>
      <c r="R3" s="6"/>
      <c r="S3" s="6"/>
      <c r="T3" s="6"/>
    </row>
    <row r="4" spans="1:20" x14ac:dyDescent="0.2">
      <c r="A4" s="63" t="s">
        <v>27</v>
      </c>
      <c r="B4" s="63"/>
      <c r="C4" s="63"/>
      <c r="D4" s="38">
        <f>'Pricing Score Calculation'!E5</f>
        <v>30</v>
      </c>
      <c r="E4" s="53">
        <v>17.5</v>
      </c>
      <c r="F4" s="53">
        <v>17.5</v>
      </c>
      <c r="G4" s="53">
        <v>10</v>
      </c>
      <c r="H4" s="53">
        <v>10</v>
      </c>
      <c r="I4" s="53">
        <v>8</v>
      </c>
      <c r="J4" s="40">
        <f>SUM(D4:I4)</f>
        <v>93</v>
      </c>
    </row>
    <row r="5" spans="1:20" x14ac:dyDescent="0.2">
      <c r="A5" s="63" t="s">
        <v>28</v>
      </c>
      <c r="B5" s="63"/>
      <c r="C5" s="63"/>
      <c r="D5" s="38">
        <f>'Pricing Score Calculation'!E6</f>
        <v>26.164869562796557</v>
      </c>
      <c r="E5" s="53">
        <v>14</v>
      </c>
      <c r="F5" s="53">
        <v>14</v>
      </c>
      <c r="G5" s="53">
        <v>7.5</v>
      </c>
      <c r="H5" s="53">
        <v>10</v>
      </c>
      <c r="I5" s="53">
        <v>8</v>
      </c>
      <c r="J5" s="40">
        <f>SUM(D5:I5)</f>
        <v>79.664869562796554</v>
      </c>
    </row>
    <row r="6" spans="1:20" x14ac:dyDescent="0.2">
      <c r="A6" s="63" t="s">
        <v>29</v>
      </c>
      <c r="B6" s="63"/>
      <c r="C6" s="63"/>
      <c r="D6" s="38">
        <f>'Pricing Score Calculation'!E7</f>
        <v>24.532675974536591</v>
      </c>
      <c r="E6" s="53">
        <v>10.5</v>
      </c>
      <c r="F6" s="53">
        <v>10.5</v>
      </c>
      <c r="G6" s="53">
        <v>7.5</v>
      </c>
      <c r="H6" s="53">
        <v>7.5</v>
      </c>
      <c r="I6" s="53">
        <v>6</v>
      </c>
      <c r="J6" s="40">
        <f>SUM(D6:I6)</f>
        <v>66.532675974536588</v>
      </c>
    </row>
    <row r="7" spans="1:20" x14ac:dyDescent="0.2">
      <c r="A7" s="63" t="s">
        <v>32</v>
      </c>
      <c r="B7" s="63"/>
      <c r="C7" s="63"/>
      <c r="D7" s="38">
        <f>'Pricing Score Calculation'!E8</f>
        <v>25.47076451674782</v>
      </c>
      <c r="E7" s="53">
        <v>10.5</v>
      </c>
      <c r="F7" s="53">
        <v>7</v>
      </c>
      <c r="G7" s="53">
        <v>7.5</v>
      </c>
      <c r="H7" s="53">
        <v>7.5</v>
      </c>
      <c r="I7" s="53">
        <v>8</v>
      </c>
      <c r="J7" s="40">
        <f t="shared" ref="J7:J10" si="0">SUM(D7:I7)</f>
        <v>65.97076451674782</v>
      </c>
    </row>
    <row r="8" spans="1:20" x14ac:dyDescent="0.2">
      <c r="A8" s="63" t="s">
        <v>33</v>
      </c>
      <c r="B8" s="63"/>
      <c r="C8" s="63"/>
      <c r="D8" s="38">
        <f>'Pricing Score Calculation'!E9</f>
        <v>29.237193598828764</v>
      </c>
      <c r="E8" s="53">
        <v>10.5</v>
      </c>
      <c r="F8" s="53">
        <v>14</v>
      </c>
      <c r="G8" s="53">
        <v>7.5</v>
      </c>
      <c r="H8" s="53">
        <v>7.5</v>
      </c>
      <c r="I8" s="53">
        <v>8</v>
      </c>
      <c r="J8" s="40">
        <f t="shared" si="0"/>
        <v>76.737193598828767</v>
      </c>
    </row>
    <row r="9" spans="1:20" x14ac:dyDescent="0.2">
      <c r="A9" s="63" t="s">
        <v>14</v>
      </c>
      <c r="B9" s="63"/>
      <c r="C9" s="63"/>
      <c r="D9" s="38">
        <f>'Pricing Score Calculation'!E10</f>
        <v>26.169240809223407</v>
      </c>
      <c r="E9" s="53">
        <v>14</v>
      </c>
      <c r="F9" s="53">
        <v>14</v>
      </c>
      <c r="G9" s="53">
        <v>10</v>
      </c>
      <c r="H9" s="53">
        <v>10</v>
      </c>
      <c r="I9" s="53">
        <v>8</v>
      </c>
      <c r="J9" s="40">
        <f t="shared" si="0"/>
        <v>82.16924080922341</v>
      </c>
    </row>
    <row r="10" spans="1:20" x14ac:dyDescent="0.2">
      <c r="A10" s="63" t="s">
        <v>34</v>
      </c>
      <c r="B10" s="63"/>
      <c r="C10" s="63"/>
      <c r="D10" s="38">
        <f>'Pricing Score Calculation'!E11</f>
        <v>28.683834048640918</v>
      </c>
      <c r="E10" s="53">
        <v>10.5</v>
      </c>
      <c r="F10" s="53">
        <v>10.5</v>
      </c>
      <c r="G10" s="53">
        <v>7.5</v>
      </c>
      <c r="H10" s="53">
        <v>10</v>
      </c>
      <c r="I10" s="53">
        <v>8</v>
      </c>
      <c r="J10" s="40">
        <f t="shared" si="0"/>
        <v>75.183834048640918</v>
      </c>
    </row>
  </sheetData>
  <mergeCells count="8">
    <mergeCell ref="A9:C9"/>
    <mergeCell ref="A10:C10"/>
    <mergeCell ref="A3:C3"/>
    <mergeCell ref="A4:C4"/>
    <mergeCell ref="A5:C5"/>
    <mergeCell ref="A6:C6"/>
    <mergeCell ref="A7:C7"/>
    <mergeCell ref="A8:C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P13"/>
  <sheetViews>
    <sheetView workbookViewId="0">
      <selection activeCell="Q11" sqref="Q11"/>
    </sheetView>
  </sheetViews>
  <sheetFormatPr defaultColWidth="9.140625"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70" t="s">
        <v>24</v>
      </c>
      <c r="B1" s="70"/>
      <c r="C1" s="33"/>
      <c r="D1" s="33"/>
      <c r="E1" s="33"/>
    </row>
    <row r="2" spans="1:16" x14ac:dyDescent="0.2">
      <c r="A2" s="72" t="s">
        <v>18</v>
      </c>
      <c r="B2" s="75" t="s">
        <v>19</v>
      </c>
      <c r="C2" s="78" t="s">
        <v>22</v>
      </c>
      <c r="D2" s="78" t="s">
        <v>20</v>
      </c>
      <c r="E2" s="78" t="s">
        <v>21</v>
      </c>
      <c r="G2" s="71" t="s">
        <v>30</v>
      </c>
      <c r="H2" s="71"/>
      <c r="I2" s="71"/>
      <c r="J2" s="71"/>
      <c r="K2" s="71"/>
      <c r="L2" s="71"/>
      <c r="M2" s="71"/>
      <c r="N2" s="71"/>
      <c r="O2" s="71"/>
      <c r="P2" s="71"/>
    </row>
    <row r="3" spans="1:16" x14ac:dyDescent="0.2">
      <c r="A3" s="73"/>
      <c r="B3" s="76"/>
      <c r="C3" s="79"/>
      <c r="D3" s="79"/>
      <c r="E3" s="79"/>
      <c r="G3" s="71"/>
      <c r="H3" s="71"/>
      <c r="I3" s="71"/>
      <c r="J3" s="71"/>
      <c r="K3" s="71"/>
      <c r="L3" s="71"/>
      <c r="M3" s="71"/>
      <c r="N3" s="71"/>
      <c r="O3" s="71"/>
      <c r="P3" s="71"/>
    </row>
    <row r="4" spans="1:16" ht="13.5" thickBot="1" x14ac:dyDescent="0.25">
      <c r="A4" s="74"/>
      <c r="B4" s="77"/>
      <c r="C4" s="80"/>
      <c r="D4" s="80"/>
      <c r="E4" s="80"/>
      <c r="G4" s="71"/>
      <c r="H4" s="71"/>
      <c r="I4" s="71"/>
      <c r="J4" s="71"/>
      <c r="K4" s="71"/>
      <c r="L4" s="71"/>
      <c r="M4" s="71"/>
      <c r="N4" s="71"/>
      <c r="O4" s="71"/>
      <c r="P4" s="71"/>
    </row>
    <row r="5" spans="1:16" x14ac:dyDescent="0.2">
      <c r="A5" s="26" t="str">
        <f>'Evaluator 1'!A4:C4</f>
        <v>CMC</v>
      </c>
      <c r="B5" s="35">
        <v>2005000</v>
      </c>
      <c r="C5" s="65">
        <v>30</v>
      </c>
      <c r="D5" s="68">
        <f>MIN(B5:B11)</f>
        <v>2005000</v>
      </c>
      <c r="E5" s="28">
        <f>$C$5*($D$5/B5)</f>
        <v>30</v>
      </c>
    </row>
    <row r="6" spans="1:16" x14ac:dyDescent="0.2">
      <c r="A6" s="26" t="str">
        <f>'Evaluator 1'!A5:C5</f>
        <v>DPR</v>
      </c>
      <c r="B6" s="35">
        <v>2298884</v>
      </c>
      <c r="C6" s="66"/>
      <c r="D6" s="69"/>
      <c r="E6" s="28">
        <f t="shared" ref="E6:E11" si="0">$C$5*($D$5/B6)</f>
        <v>26.164869562796557</v>
      </c>
    </row>
    <row r="7" spans="1:16" x14ac:dyDescent="0.2">
      <c r="A7" s="26" t="str">
        <f>'Evaluator 1'!A6:C6</f>
        <v>Gutier</v>
      </c>
      <c r="B7" s="35">
        <v>2451832</v>
      </c>
      <c r="C7" s="66"/>
      <c r="D7" s="69"/>
      <c r="E7" s="28">
        <f t="shared" si="0"/>
        <v>24.532675974536591</v>
      </c>
    </row>
    <row r="8" spans="1:16" x14ac:dyDescent="0.2">
      <c r="A8" s="26" t="str">
        <f>'Evaluator 1'!A7:C7</f>
        <v>JSR</v>
      </c>
      <c r="B8" s="35">
        <v>2361531</v>
      </c>
      <c r="C8" s="66"/>
      <c r="D8" s="69"/>
      <c r="E8" s="28">
        <f t="shared" si="0"/>
        <v>25.47076451674782</v>
      </c>
      <c r="I8" s="34"/>
      <c r="J8" s="34"/>
      <c r="K8" s="34"/>
      <c r="L8" s="34"/>
      <c r="M8" s="34"/>
      <c r="N8" s="34"/>
      <c r="O8" s="34"/>
    </row>
    <row r="9" spans="1:16" x14ac:dyDescent="0.2">
      <c r="A9" s="26" t="str">
        <f>'Evaluator 1'!A8:C8</f>
        <v>Trevino Group</v>
      </c>
      <c r="B9" s="35">
        <v>2057311</v>
      </c>
      <c r="C9" s="67"/>
      <c r="D9" s="67"/>
      <c r="E9" s="28">
        <f t="shared" si="0"/>
        <v>29.237193598828764</v>
      </c>
      <c r="I9" s="34"/>
      <c r="J9" s="34"/>
      <c r="K9" s="34"/>
      <c r="L9" s="34"/>
      <c r="M9" s="34"/>
      <c r="N9" s="34"/>
      <c r="O9" s="34"/>
    </row>
    <row r="10" spans="1:16" x14ac:dyDescent="0.2">
      <c r="A10" s="26" t="str">
        <f>'Evaluator 1'!A9:C9</f>
        <v>Vaughn</v>
      </c>
      <c r="B10" s="35">
        <v>2298500</v>
      </c>
      <c r="C10" s="67"/>
      <c r="D10" s="67"/>
      <c r="E10" s="28">
        <f t="shared" si="0"/>
        <v>26.169240809223407</v>
      </c>
    </row>
    <row r="11" spans="1:16" x14ac:dyDescent="0.2">
      <c r="A11" s="26" t="str">
        <f>'Evaluator 1'!A10:C10</f>
        <v>Westway Construction</v>
      </c>
      <c r="B11" s="35">
        <v>2097000</v>
      </c>
      <c r="C11" s="67"/>
      <c r="D11" s="67"/>
      <c r="E11" s="28">
        <f t="shared" si="0"/>
        <v>28.683834048640918</v>
      </c>
    </row>
    <row r="12" spans="1:16" x14ac:dyDescent="0.2">
      <c r="A12" s="26"/>
    </row>
    <row r="13" spans="1:16" x14ac:dyDescent="0.2">
      <c r="A13" s="26"/>
    </row>
  </sheetData>
  <mergeCells count="9">
    <mergeCell ref="C5:C11"/>
    <mergeCell ref="D5:D11"/>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16"/>
  <sheetViews>
    <sheetView workbookViewId="0">
      <selection activeCell="X21" sqref="X21"/>
    </sheetView>
  </sheetViews>
  <sheetFormatPr defaultColWidth="9.140625" defaultRowHeight="15" x14ac:dyDescent="0.2"/>
  <cols>
    <col min="1" max="1" width="33" style="12" customWidth="1"/>
    <col min="2" max="3" width="7" style="12" bestFit="1" customWidth="1"/>
    <col min="4" max="7" width="7.7109375" style="12" customWidth="1"/>
    <col min="8" max="8" width="8.85546875" style="12" customWidth="1"/>
    <col min="9" max="9" width="7.5703125" style="12" customWidth="1"/>
    <col min="10" max="10" width="8.28515625" style="12" customWidth="1"/>
    <col min="11" max="14" width="4.140625" style="12" bestFit="1" customWidth="1"/>
    <col min="15" max="16" width="4.140625" style="12" customWidth="1"/>
    <col min="17" max="17" width="7.140625" style="12" bestFit="1" customWidth="1"/>
    <col min="18" max="16384" width="9.140625" style="12"/>
  </cols>
  <sheetData>
    <row r="1" spans="1:18" ht="15.75" x14ac:dyDescent="0.25">
      <c r="A1" s="10" t="s">
        <v>12</v>
      </c>
      <c r="B1" s="11"/>
      <c r="C1" s="10"/>
      <c r="D1" s="10"/>
      <c r="E1" s="10"/>
      <c r="F1" s="10"/>
      <c r="G1" s="10"/>
      <c r="H1" s="10"/>
      <c r="I1" s="10"/>
    </row>
    <row r="2" spans="1:18" ht="6" customHeight="1" x14ac:dyDescent="0.25">
      <c r="A2" s="10"/>
      <c r="B2" s="11"/>
      <c r="C2" s="10"/>
      <c r="D2" s="10"/>
      <c r="E2" s="10"/>
      <c r="F2" s="10"/>
      <c r="G2" s="10"/>
      <c r="H2" s="10"/>
      <c r="I2" s="10"/>
    </row>
    <row r="3" spans="1:18" ht="15.75" x14ac:dyDescent="0.25">
      <c r="A3" s="81" t="s">
        <v>31</v>
      </c>
      <c r="B3" s="81"/>
      <c r="C3" s="81"/>
      <c r="D3" s="81"/>
      <c r="E3" s="81"/>
      <c r="F3" s="81"/>
      <c r="G3" s="81"/>
      <c r="H3" s="81"/>
      <c r="I3" s="81"/>
    </row>
    <row r="4" spans="1:18" x14ac:dyDescent="0.2">
      <c r="A4" s="11"/>
      <c r="B4" s="11"/>
      <c r="C4" s="11"/>
      <c r="D4" s="11"/>
      <c r="E4" s="11"/>
      <c r="F4" s="11"/>
      <c r="G4" s="11"/>
      <c r="H4" s="13"/>
      <c r="I4" s="13"/>
    </row>
    <row r="5" spans="1:18" ht="15.75" x14ac:dyDescent="0.25">
      <c r="H5" s="27" t="s">
        <v>23</v>
      </c>
      <c r="I5" s="14"/>
      <c r="J5" s="27"/>
      <c r="K5" s="14"/>
      <c r="Q5" s="82" t="s">
        <v>16</v>
      </c>
      <c r="R5" s="82"/>
    </row>
    <row r="6" spans="1:18" s="17" customFormat="1" ht="135" customHeight="1" x14ac:dyDescent="0.2">
      <c r="A6" s="15"/>
      <c r="B6" s="16" t="s">
        <v>1</v>
      </c>
      <c r="C6" s="16" t="s">
        <v>2</v>
      </c>
      <c r="D6" s="16" t="s">
        <v>3</v>
      </c>
      <c r="E6" s="16" t="s">
        <v>4</v>
      </c>
      <c r="F6" s="16" t="s">
        <v>5</v>
      </c>
      <c r="G6" s="16" t="s">
        <v>35</v>
      </c>
      <c r="H6" s="31" t="s">
        <v>17</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31" t="s">
        <v>25</v>
      </c>
      <c r="R6" s="25" t="s">
        <v>15</v>
      </c>
    </row>
    <row r="7" spans="1:18" s="44" customFormat="1" ht="16.5" customHeight="1" x14ac:dyDescent="0.2">
      <c r="A7" s="42" t="str">
        <f>'Evaluator 1'!A4:C4</f>
        <v>CMC</v>
      </c>
      <c r="B7" s="50">
        <f>'Evaluator 1'!J4</f>
        <v>82.25</v>
      </c>
      <c r="C7" s="50">
        <f>'Evaluator 2'!J4</f>
        <v>78</v>
      </c>
      <c r="D7" s="50">
        <f>'Evaluator 3'!J4</f>
        <v>93</v>
      </c>
      <c r="E7" s="50">
        <f>'Evaluator 4'!J4</f>
        <v>77.75</v>
      </c>
      <c r="F7" s="50">
        <f>'Evaluator 5'!J4</f>
        <v>77.45</v>
      </c>
      <c r="G7" s="50">
        <f>'Evaluator 6'!J4</f>
        <v>93</v>
      </c>
      <c r="H7" s="60">
        <f>AVERAGE(B7:G7)</f>
        <v>83.575000000000003</v>
      </c>
      <c r="I7" s="61"/>
      <c r="J7" s="61"/>
      <c r="K7" s="41">
        <f t="shared" ref="K7:K13" si="1">RANK(B7,$B$7:$B$13,0)</f>
        <v>1</v>
      </c>
      <c r="L7" s="41">
        <f>RANK(C7,$C$7:$C$13,0)</f>
        <v>5</v>
      </c>
      <c r="M7" s="41">
        <f>RANK(D7,$D$7:$D$13,0)</f>
        <v>1</v>
      </c>
      <c r="N7" s="41">
        <f>RANK(E7,$E$7:$E$13,0)</f>
        <v>1</v>
      </c>
      <c r="O7" s="41">
        <f>RANK(F7,$F$7:$F$13,0)</f>
        <v>1</v>
      </c>
      <c r="P7" s="41">
        <f>RANK(G7,$G$7:$G$13,0)</f>
        <v>1</v>
      </c>
      <c r="Q7" s="51">
        <f>AVERAGE(K7:P7)</f>
        <v>1.6666666666666667</v>
      </c>
      <c r="R7" s="45">
        <f>RANK(Q7,$Q$7:$Q$13,1)</f>
        <v>1</v>
      </c>
    </row>
    <row r="8" spans="1:18" ht="16.5" customHeight="1" x14ac:dyDescent="0.2">
      <c r="A8" s="19" t="str">
        <f>'Evaluator 1'!A5:C5</f>
        <v>DPR</v>
      </c>
      <c r="B8" s="37">
        <f>'Evaluator 1'!J5</f>
        <v>72.414869562796554</v>
      </c>
      <c r="C8" s="37">
        <f>'Evaluator 2'!J5</f>
        <v>92.664869562796554</v>
      </c>
      <c r="D8" s="37">
        <f>'Evaluator 3'!J5</f>
        <v>88.014869562796548</v>
      </c>
      <c r="E8" s="37">
        <f>'Evaluator 4'!J5</f>
        <v>72.164869562796554</v>
      </c>
      <c r="F8" s="37">
        <f>'Evaluator 5'!J5</f>
        <v>74.114869562796557</v>
      </c>
      <c r="G8" s="37">
        <f>'Evaluator 6'!J5</f>
        <v>79.664869562796554</v>
      </c>
      <c r="H8" s="62">
        <f t="shared" ref="H8:H13" si="2">AVERAGE(B8:G8)</f>
        <v>79.839869562796551</v>
      </c>
      <c r="I8" s="30"/>
      <c r="J8" s="30"/>
      <c r="K8" s="18">
        <f t="shared" si="1"/>
        <v>2</v>
      </c>
      <c r="L8" s="18">
        <f>RANK(C8,$C$7:$C$13,0)</f>
        <v>3</v>
      </c>
      <c r="M8" s="18">
        <f>RANK(D8,$D$7:$D$13,0)</f>
        <v>4</v>
      </c>
      <c r="N8" s="18">
        <f>RANK(E8,$E$7:$E$13,0)</f>
        <v>4</v>
      </c>
      <c r="O8" s="18">
        <f>RANK(F8,$F$7:$F$13,0)</f>
        <v>2</v>
      </c>
      <c r="P8" s="18">
        <f>RANK(G8,$G$7:$G$13,0)</f>
        <v>3</v>
      </c>
      <c r="Q8" s="32">
        <f t="shared" ref="Q8:Q13" si="3">AVERAGE(K8:P8)</f>
        <v>3</v>
      </c>
      <c r="R8" s="21">
        <f t="shared" ref="R8:R13" si="4">RANK(Q8,$Q$7:$Q$13,1)</f>
        <v>3</v>
      </c>
    </row>
    <row r="9" spans="1:18" ht="16.5" customHeight="1" x14ac:dyDescent="0.2">
      <c r="A9" s="19" t="str">
        <f>'Evaluator 1'!A6:C6</f>
        <v>Gutier</v>
      </c>
      <c r="B9" s="37">
        <f>'Evaluator 1'!J6</f>
        <v>59.782675974536588</v>
      </c>
      <c r="C9" s="37">
        <f>'Evaluator 2'!J6</f>
        <v>73.532675974536588</v>
      </c>
      <c r="D9" s="37">
        <f>'Evaluator 3'!J6</f>
        <v>76.132675974536596</v>
      </c>
      <c r="E9" s="37">
        <f>'Evaluator 4'!J6</f>
        <v>51.782675974536588</v>
      </c>
      <c r="F9" s="37">
        <f>'Evaluator 5'!J6</f>
        <v>65.132675974536596</v>
      </c>
      <c r="G9" s="37">
        <f>'Evaluator 6'!J6</f>
        <v>66.532675974536588</v>
      </c>
      <c r="H9" s="62">
        <f t="shared" si="2"/>
        <v>65.482675974536591</v>
      </c>
      <c r="I9" s="30"/>
      <c r="J9" s="30"/>
      <c r="K9" s="18">
        <f t="shared" si="1"/>
        <v>7</v>
      </c>
      <c r="L9" s="18">
        <f t="shared" ref="L9:L13" si="5">RANK(C9,$C$7:$C$13,0)</f>
        <v>7</v>
      </c>
      <c r="M9" s="18">
        <f t="shared" ref="M9:M13" si="6">RANK(D9,$D$7:$D$13,0)</f>
        <v>7</v>
      </c>
      <c r="N9" s="18">
        <f t="shared" ref="N9:N13" si="7">RANK(E9,$E$7:$E$13,0)</f>
        <v>7</v>
      </c>
      <c r="O9" s="18">
        <f t="shared" ref="O9:O13" si="8">RANK(F9,$F$7:$F$13,0)</f>
        <v>7</v>
      </c>
      <c r="P9" s="18">
        <f t="shared" ref="P9:P13" si="9">RANK(G9,$G$7:$G$13,0)</f>
        <v>6</v>
      </c>
      <c r="Q9" s="32">
        <f t="shared" si="3"/>
        <v>6.833333333333333</v>
      </c>
      <c r="R9" s="21">
        <f t="shared" si="4"/>
        <v>7</v>
      </c>
    </row>
    <row r="10" spans="1:18" x14ac:dyDescent="0.2">
      <c r="A10" s="19" t="str">
        <f>'Evaluator 1'!A7:C7</f>
        <v>JSR</v>
      </c>
      <c r="B10" s="37">
        <f>'Evaluator 1'!J7</f>
        <v>64.47076451674782</v>
      </c>
      <c r="C10" s="37">
        <f>'Evaluator 2'!J7</f>
        <v>76.97076451674782</v>
      </c>
      <c r="D10" s="37">
        <f>'Evaluator 3'!J7</f>
        <v>84.270764516747818</v>
      </c>
      <c r="E10" s="37">
        <f>'Evaluator 4'!J7</f>
        <v>68.47076451674782</v>
      </c>
      <c r="F10" s="37">
        <f>'Evaluator 5'!J7</f>
        <v>69.320764516747815</v>
      </c>
      <c r="G10" s="37">
        <f>'Evaluator 6'!J7</f>
        <v>65.97076451674782</v>
      </c>
      <c r="H10" s="62">
        <f t="shared" si="2"/>
        <v>71.579097850081155</v>
      </c>
      <c r="I10" s="30"/>
      <c r="J10" s="30"/>
      <c r="K10" s="18">
        <f t="shared" si="1"/>
        <v>5</v>
      </c>
      <c r="L10" s="18">
        <f t="shared" si="5"/>
        <v>6</v>
      </c>
      <c r="M10" s="18">
        <f t="shared" si="6"/>
        <v>6</v>
      </c>
      <c r="N10" s="18">
        <f t="shared" si="7"/>
        <v>6</v>
      </c>
      <c r="O10" s="18">
        <f t="shared" si="8"/>
        <v>6</v>
      </c>
      <c r="P10" s="18">
        <f t="shared" si="9"/>
        <v>7</v>
      </c>
      <c r="Q10" s="32">
        <f t="shared" si="3"/>
        <v>6</v>
      </c>
      <c r="R10" s="21">
        <f t="shared" si="4"/>
        <v>6</v>
      </c>
    </row>
    <row r="11" spans="1:18" x14ac:dyDescent="0.2">
      <c r="A11" s="19" t="str">
        <f>'Evaluator 1'!A8:C8</f>
        <v>Trevino Group</v>
      </c>
      <c r="B11" s="37">
        <f>'Evaluator 1'!J8</f>
        <v>67.737193598828767</v>
      </c>
      <c r="C11" s="37">
        <f>'Evaluator 2'!J8</f>
        <v>93.237193598828767</v>
      </c>
      <c r="D11" s="37">
        <f>'Evaluator 3'!J8</f>
        <v>86.787193598828765</v>
      </c>
      <c r="E11" s="37">
        <f>'Evaluator 4'!J8</f>
        <v>71.987193598828767</v>
      </c>
      <c r="F11" s="37">
        <f>'Evaluator 5'!J8</f>
        <v>73.287193598828765</v>
      </c>
      <c r="G11" s="37">
        <f>'Evaluator 6'!J8</f>
        <v>76.737193598828767</v>
      </c>
      <c r="H11" s="62">
        <f t="shared" si="2"/>
        <v>78.295526932162105</v>
      </c>
      <c r="I11" s="29"/>
      <c r="J11" s="29"/>
      <c r="K11" s="18">
        <f t="shared" si="1"/>
        <v>4</v>
      </c>
      <c r="L11" s="18">
        <f t="shared" si="5"/>
        <v>2</v>
      </c>
      <c r="M11" s="18">
        <f t="shared" si="6"/>
        <v>5</v>
      </c>
      <c r="N11" s="18">
        <f t="shared" si="7"/>
        <v>5</v>
      </c>
      <c r="O11" s="18">
        <f t="shared" si="8"/>
        <v>4</v>
      </c>
      <c r="P11" s="18">
        <f t="shared" si="9"/>
        <v>4</v>
      </c>
      <c r="Q11" s="32">
        <f t="shared" si="3"/>
        <v>4</v>
      </c>
      <c r="R11" s="21">
        <f t="shared" si="4"/>
        <v>4</v>
      </c>
    </row>
    <row r="12" spans="1:18" s="59" customFormat="1" x14ac:dyDescent="0.2">
      <c r="A12" s="43" t="str">
        <f>'Evaluator 1'!A9:C9</f>
        <v>Vaughn</v>
      </c>
      <c r="B12" s="54">
        <f>'Evaluator 1'!J9</f>
        <v>68.16924080922341</v>
      </c>
      <c r="C12" s="54">
        <f>'Evaluator 2'!J9</f>
        <v>96.16924080922341</v>
      </c>
      <c r="D12" s="54">
        <f>'Evaluator 3'!J9</f>
        <v>88.619240809223399</v>
      </c>
      <c r="E12" s="54">
        <f>'Evaluator 4'!J9</f>
        <v>75.66924080922341</v>
      </c>
      <c r="F12" s="54">
        <f>'Evaluator 5'!J9</f>
        <v>73.41924080922341</v>
      </c>
      <c r="G12" s="54">
        <f>'Evaluator 6'!J9</f>
        <v>82.16924080922341</v>
      </c>
      <c r="H12" s="62">
        <f t="shared" si="2"/>
        <v>80.702574142556742</v>
      </c>
      <c r="I12" s="55"/>
      <c r="J12" s="55"/>
      <c r="K12" s="56">
        <f t="shared" si="1"/>
        <v>3</v>
      </c>
      <c r="L12" s="56">
        <f t="shared" si="5"/>
        <v>1</v>
      </c>
      <c r="M12" s="56">
        <f t="shared" si="6"/>
        <v>3</v>
      </c>
      <c r="N12" s="56">
        <f t="shared" si="7"/>
        <v>2</v>
      </c>
      <c r="O12" s="56">
        <f t="shared" si="8"/>
        <v>3</v>
      </c>
      <c r="P12" s="56">
        <f t="shared" si="9"/>
        <v>2</v>
      </c>
      <c r="Q12" s="57">
        <f t="shared" si="3"/>
        <v>2.3333333333333335</v>
      </c>
      <c r="R12" s="58">
        <f t="shared" si="4"/>
        <v>2</v>
      </c>
    </row>
    <row r="13" spans="1:18" x14ac:dyDescent="0.2">
      <c r="A13" s="19" t="str">
        <f>'Evaluator 1'!A10:C10</f>
        <v>Westway Construction</v>
      </c>
      <c r="B13" s="37">
        <f>'Evaluator 1'!J10</f>
        <v>61.183834048640918</v>
      </c>
      <c r="C13" s="37">
        <f>'Evaluator 2'!J10</f>
        <v>90.683834048640918</v>
      </c>
      <c r="D13" s="37">
        <f>'Evaluator 3'!J10</f>
        <v>90.383834048640921</v>
      </c>
      <c r="E13" s="37">
        <f>'Evaluator 4'!J10</f>
        <v>74.433834048640918</v>
      </c>
      <c r="F13" s="37">
        <f>'Evaluator 5'!J10</f>
        <v>72.783834048640912</v>
      </c>
      <c r="G13" s="37">
        <f>'Evaluator 6'!J10</f>
        <v>75.183834048640918</v>
      </c>
      <c r="H13" s="62">
        <f t="shared" si="2"/>
        <v>77.442167381974244</v>
      </c>
      <c r="I13" s="30"/>
      <c r="J13" s="30"/>
      <c r="K13" s="18">
        <f t="shared" si="1"/>
        <v>6</v>
      </c>
      <c r="L13" s="18">
        <f t="shared" si="5"/>
        <v>4</v>
      </c>
      <c r="M13" s="18">
        <f t="shared" si="6"/>
        <v>2</v>
      </c>
      <c r="N13" s="18">
        <f t="shared" si="7"/>
        <v>3</v>
      </c>
      <c r="O13" s="18">
        <f t="shared" si="8"/>
        <v>5</v>
      </c>
      <c r="P13" s="18">
        <f t="shared" si="9"/>
        <v>5</v>
      </c>
      <c r="Q13" s="32">
        <f t="shared" si="3"/>
        <v>4.166666666666667</v>
      </c>
      <c r="R13" s="21">
        <f t="shared" si="4"/>
        <v>5</v>
      </c>
    </row>
    <row r="15" spans="1:18" x14ac:dyDescent="0.2">
      <c r="A15" s="20" t="s">
        <v>13</v>
      </c>
    </row>
    <row r="16" spans="1:18" x14ac:dyDescent="0.2">
      <c r="A16" s="20"/>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tabSelected="1" topLeftCell="A10" workbookViewId="0">
      <selection activeCell="M28" sqref="M28"/>
    </sheetView>
  </sheetViews>
  <sheetFormatPr defaultColWidth="9.140625" defaultRowHeight="12.75" x14ac:dyDescent="0.2"/>
  <cols>
    <col min="1" max="1" width="21.140625" style="85" bestFit="1" customWidth="1"/>
    <col min="2" max="19" width="9.5703125" style="85" customWidth="1"/>
    <col min="20" max="16384" width="9.140625" style="85"/>
  </cols>
  <sheetData>
    <row r="1" spans="1:19" ht="15.75" customHeight="1" x14ac:dyDescent="0.25">
      <c r="A1" s="83" t="s">
        <v>36</v>
      </c>
      <c r="B1" s="83"/>
      <c r="C1" s="83"/>
      <c r="D1" s="83"/>
      <c r="E1" s="83"/>
      <c r="F1" s="83"/>
      <c r="G1" s="83"/>
      <c r="H1" s="83"/>
      <c r="I1" s="83"/>
      <c r="J1" s="84"/>
    </row>
    <row r="2" spans="1:19" ht="15.75" x14ac:dyDescent="0.25">
      <c r="A2" s="86" t="s">
        <v>31</v>
      </c>
      <c r="B2" s="86"/>
      <c r="C2" s="86"/>
      <c r="D2" s="86"/>
      <c r="E2" s="86"/>
      <c r="F2" s="86"/>
      <c r="G2" s="86"/>
      <c r="H2" s="86"/>
      <c r="I2" s="86"/>
      <c r="J2" s="87"/>
    </row>
    <row r="3" spans="1:19" x14ac:dyDescent="0.2">
      <c r="A3" s="88" t="s">
        <v>37</v>
      </c>
      <c r="B3" s="89" t="s">
        <v>38</v>
      </c>
      <c r="C3" s="90"/>
      <c r="D3" s="91"/>
    </row>
    <row r="4" spans="1:19" x14ac:dyDescent="0.2">
      <c r="A4" s="88" t="s">
        <v>39</v>
      </c>
      <c r="B4" s="92" t="s">
        <v>40</v>
      </c>
      <c r="C4" s="92"/>
      <c r="D4" s="92"/>
      <c r="E4" s="93"/>
    </row>
    <row r="5" spans="1:19" s="96" customFormat="1" ht="15.75" thickBot="1" x14ac:dyDescent="0.3">
      <c r="A5" s="94" t="s">
        <v>41</v>
      </c>
      <c r="B5" s="94"/>
      <c r="C5" s="95"/>
      <c r="D5" s="95"/>
      <c r="E5" s="95"/>
      <c r="F5" s="95"/>
      <c r="G5" s="95"/>
    </row>
    <row r="6" spans="1:19" s="96" customFormat="1" ht="13.5" thickBot="1" x14ac:dyDescent="0.25">
      <c r="A6" s="97"/>
      <c r="B6" s="98" t="s">
        <v>42</v>
      </c>
      <c r="C6" s="98"/>
      <c r="D6" s="98"/>
      <c r="E6" s="98"/>
      <c r="F6" s="98"/>
      <c r="G6" s="98"/>
      <c r="H6" s="98"/>
      <c r="I6" s="98"/>
    </row>
    <row r="7" spans="1:19" s="96" customFormat="1" ht="15.75" thickBot="1" x14ac:dyDescent="0.3">
      <c r="A7" s="99" t="s">
        <v>43</v>
      </c>
      <c r="B7" s="99"/>
      <c r="C7" s="100"/>
      <c r="D7" s="101"/>
      <c r="E7" s="101"/>
      <c r="F7" s="101"/>
      <c r="G7" s="101"/>
    </row>
    <row r="8" spans="1:19" s="96" customFormat="1" ht="13.5" thickBot="1" x14ac:dyDescent="0.25">
      <c r="A8" s="97"/>
      <c r="B8" s="98" t="s">
        <v>44</v>
      </c>
      <c r="C8" s="98"/>
      <c r="D8" s="98"/>
      <c r="E8" s="98"/>
      <c r="F8" s="98"/>
      <c r="G8" s="98"/>
      <c r="H8" s="98"/>
      <c r="I8" s="98"/>
    </row>
    <row r="10" spans="1:19" ht="13.5" thickBot="1" x14ac:dyDescent="0.25"/>
    <row r="11" spans="1:19" s="102" customFormat="1" ht="13.5" thickBot="1" x14ac:dyDescent="0.25">
      <c r="B11" s="103" t="s">
        <v>45</v>
      </c>
      <c r="C11" s="104"/>
      <c r="D11" s="105"/>
      <c r="E11" s="103" t="s">
        <v>46</v>
      </c>
      <c r="F11" s="104"/>
      <c r="G11" s="105"/>
      <c r="H11" s="103" t="s">
        <v>47</v>
      </c>
      <c r="I11" s="104"/>
      <c r="J11" s="105"/>
      <c r="K11" s="103" t="s">
        <v>48</v>
      </c>
      <c r="L11" s="104"/>
      <c r="M11" s="105"/>
      <c r="N11" s="103" t="s">
        <v>49</v>
      </c>
      <c r="O11" s="104"/>
      <c r="P11" s="105"/>
      <c r="Q11" s="103" t="s">
        <v>50</v>
      </c>
      <c r="R11" s="104"/>
      <c r="S11" s="105"/>
    </row>
    <row r="12" spans="1:19" s="102" customFormat="1" x14ac:dyDescent="0.2">
      <c r="B12" s="106" t="s">
        <v>51</v>
      </c>
      <c r="C12" s="107"/>
      <c r="D12" s="108"/>
      <c r="E12" s="109" t="s">
        <v>52</v>
      </c>
      <c r="F12" s="107"/>
      <c r="G12" s="108"/>
      <c r="H12" s="109" t="s">
        <v>53</v>
      </c>
      <c r="I12" s="107"/>
      <c r="J12" s="108"/>
      <c r="K12" s="109" t="s">
        <v>54</v>
      </c>
      <c r="L12" s="107"/>
      <c r="M12" s="108"/>
      <c r="N12" s="109" t="s">
        <v>55</v>
      </c>
      <c r="O12" s="107"/>
      <c r="P12" s="108"/>
      <c r="Q12" s="109" t="s">
        <v>56</v>
      </c>
      <c r="R12" s="107"/>
      <c r="S12" s="108"/>
    </row>
    <row r="13" spans="1:19" s="114" customFormat="1" ht="12" thickBot="1" x14ac:dyDescent="0.25">
      <c r="A13" s="110"/>
      <c r="B13" s="111" t="s">
        <v>57</v>
      </c>
      <c r="C13" s="112"/>
      <c r="D13" s="113"/>
      <c r="E13" s="111" t="s">
        <v>57</v>
      </c>
      <c r="F13" s="112"/>
      <c r="G13" s="113"/>
      <c r="H13" s="111" t="s">
        <v>57</v>
      </c>
      <c r="I13" s="112"/>
      <c r="J13" s="113"/>
      <c r="K13" s="111" t="s">
        <v>57</v>
      </c>
      <c r="L13" s="112"/>
      <c r="M13" s="113"/>
      <c r="N13" s="111" t="s">
        <v>57</v>
      </c>
      <c r="O13" s="112"/>
      <c r="P13" s="113"/>
      <c r="Q13" s="111" t="s">
        <v>57</v>
      </c>
      <c r="R13" s="112"/>
      <c r="S13" s="113"/>
    </row>
    <row r="14" spans="1:19" s="114" customFormat="1" x14ac:dyDescent="0.2">
      <c r="A14" s="115" t="s">
        <v>27</v>
      </c>
      <c r="B14" s="116"/>
      <c r="C14" s="117"/>
      <c r="D14" s="117"/>
      <c r="E14" s="118"/>
      <c r="F14" s="118"/>
      <c r="G14" s="118"/>
      <c r="H14" s="118"/>
      <c r="I14" s="118"/>
      <c r="J14" s="118"/>
      <c r="K14" s="118"/>
      <c r="L14" s="118"/>
      <c r="M14" s="118"/>
      <c r="N14" s="118"/>
      <c r="O14" s="118"/>
      <c r="P14" s="118"/>
      <c r="Q14" s="118"/>
      <c r="R14" s="118"/>
      <c r="S14" s="118"/>
    </row>
    <row r="15" spans="1:19" s="114" customFormat="1" x14ac:dyDescent="0.2">
      <c r="A15" s="115" t="s">
        <v>28</v>
      </c>
      <c r="B15" s="119"/>
      <c r="C15" s="120"/>
      <c r="D15" s="120"/>
      <c r="E15" s="121"/>
      <c r="F15" s="121"/>
      <c r="G15" s="121"/>
      <c r="H15" s="121"/>
      <c r="I15" s="121"/>
      <c r="J15" s="121"/>
      <c r="K15" s="121"/>
      <c r="L15" s="121"/>
      <c r="M15" s="121"/>
      <c r="N15" s="121"/>
      <c r="O15" s="121"/>
      <c r="P15" s="121"/>
      <c r="Q15" s="121"/>
      <c r="R15" s="121"/>
      <c r="S15" s="121"/>
    </row>
    <row r="16" spans="1:19" s="114" customFormat="1" x14ac:dyDescent="0.2">
      <c r="A16" s="115" t="s">
        <v>29</v>
      </c>
      <c r="B16" s="119"/>
      <c r="C16" s="120"/>
      <c r="D16" s="120"/>
      <c r="E16" s="121"/>
      <c r="F16" s="121"/>
      <c r="G16" s="121"/>
      <c r="H16" s="121"/>
      <c r="I16" s="121"/>
      <c r="J16" s="121"/>
      <c r="K16" s="121"/>
      <c r="L16" s="121"/>
      <c r="M16" s="121"/>
      <c r="N16" s="121"/>
      <c r="O16" s="121"/>
      <c r="P16" s="121"/>
      <c r="Q16" s="121"/>
      <c r="R16" s="121"/>
      <c r="S16" s="121"/>
    </row>
    <row r="17" spans="1:19" s="114" customFormat="1" x14ac:dyDescent="0.2">
      <c r="A17" s="115" t="s">
        <v>32</v>
      </c>
      <c r="B17" s="119"/>
      <c r="C17" s="120"/>
      <c r="D17" s="120"/>
      <c r="E17" s="121"/>
      <c r="F17" s="121"/>
      <c r="G17" s="121"/>
      <c r="H17" s="121"/>
      <c r="I17" s="121"/>
      <c r="J17" s="121"/>
      <c r="K17" s="121"/>
      <c r="L17" s="121"/>
      <c r="M17" s="121"/>
      <c r="N17" s="121"/>
      <c r="O17" s="121"/>
      <c r="P17" s="121"/>
      <c r="Q17" s="121"/>
      <c r="R17" s="121"/>
      <c r="S17" s="121"/>
    </row>
    <row r="18" spans="1:19" s="114" customFormat="1" x14ac:dyDescent="0.2">
      <c r="A18" s="115" t="s">
        <v>33</v>
      </c>
      <c r="B18" s="119"/>
      <c r="C18" s="120"/>
      <c r="D18" s="120"/>
      <c r="E18" s="121"/>
      <c r="F18" s="121"/>
      <c r="G18" s="121"/>
      <c r="H18" s="121"/>
      <c r="I18" s="121"/>
      <c r="J18" s="121"/>
      <c r="K18" s="121"/>
      <c r="L18" s="121"/>
      <c r="M18" s="121"/>
      <c r="N18" s="121"/>
      <c r="O18" s="121"/>
      <c r="P18" s="121"/>
      <c r="Q18" s="121"/>
      <c r="R18" s="121"/>
      <c r="S18" s="121"/>
    </row>
    <row r="19" spans="1:19" s="114" customFormat="1" x14ac:dyDescent="0.2">
      <c r="A19" s="115" t="s">
        <v>14</v>
      </c>
      <c r="B19" s="119"/>
      <c r="C19" s="120"/>
      <c r="D19" s="120"/>
      <c r="E19" s="121"/>
      <c r="F19" s="121"/>
      <c r="G19" s="121"/>
      <c r="H19" s="121"/>
      <c r="I19" s="121"/>
      <c r="J19" s="121"/>
      <c r="K19" s="121"/>
      <c r="L19" s="121"/>
      <c r="M19" s="121"/>
      <c r="N19" s="121"/>
      <c r="O19" s="121"/>
      <c r="P19" s="121"/>
      <c r="Q19" s="121"/>
      <c r="R19" s="121"/>
      <c r="S19" s="121"/>
    </row>
    <row r="20" spans="1:19" s="114" customFormat="1" ht="13.5" thickBot="1" x14ac:dyDescent="0.25">
      <c r="A20" s="115" t="s">
        <v>34</v>
      </c>
      <c r="B20" s="122"/>
      <c r="C20" s="123"/>
      <c r="D20" s="123"/>
      <c r="E20" s="124"/>
      <c r="F20" s="124"/>
      <c r="G20" s="124"/>
      <c r="H20" s="124"/>
      <c r="I20" s="124"/>
      <c r="J20" s="124"/>
      <c r="K20" s="124"/>
      <c r="L20" s="124"/>
      <c r="M20" s="124"/>
      <c r="N20" s="124"/>
      <c r="O20" s="124"/>
      <c r="P20" s="124"/>
      <c r="Q20" s="124"/>
      <c r="R20" s="124"/>
      <c r="S20" s="124"/>
    </row>
    <row r="21" spans="1:19" s="126" customFormat="1" x14ac:dyDescent="0.2">
      <c r="A21" s="125"/>
      <c r="B21" s="125"/>
      <c r="C21" s="125"/>
      <c r="D21" s="125"/>
      <c r="E21" s="125"/>
      <c r="F21" s="125"/>
      <c r="G21" s="125"/>
      <c r="H21" s="125"/>
      <c r="I21" s="125"/>
      <c r="J21" s="125"/>
      <c r="K21" s="125"/>
      <c r="L21" s="125"/>
      <c r="M21" s="125"/>
      <c r="N21" s="125"/>
      <c r="O21" s="125"/>
      <c r="P21" s="125"/>
      <c r="Q21" s="125"/>
      <c r="R21" s="125"/>
      <c r="S21" s="125"/>
    </row>
    <row r="22" spans="1:19" s="127" customFormat="1" x14ac:dyDescent="0.2"/>
    <row r="23" spans="1:19" x14ac:dyDescent="0.2">
      <c r="A23" s="128"/>
      <c r="G23" s="129"/>
      <c r="H23" s="129"/>
    </row>
    <row r="24" spans="1:19" x14ac:dyDescent="0.2">
      <c r="A24" s="130" t="s">
        <v>58</v>
      </c>
    </row>
    <row r="25" spans="1:19" ht="15" x14ac:dyDescent="0.25">
      <c r="A25" s="131"/>
      <c r="B25" s="132"/>
      <c r="G25" s="132"/>
      <c r="H25" s="132"/>
    </row>
    <row r="26" spans="1:19" ht="15" x14ac:dyDescent="0.25">
      <c r="A26" s="131"/>
      <c r="B26" s="132"/>
      <c r="G26" s="132"/>
      <c r="H26" s="132"/>
    </row>
    <row r="27" spans="1:19" ht="15" x14ac:dyDescent="0.25">
      <c r="A27" s="131"/>
      <c r="B27" s="132"/>
      <c r="G27" s="132"/>
      <c r="H27" s="132"/>
    </row>
    <row r="28" spans="1:19" ht="15" x14ac:dyDescent="0.25">
      <c r="A28" s="131"/>
      <c r="B28" s="132"/>
      <c r="G28" s="132"/>
      <c r="H28" s="132"/>
    </row>
    <row r="29" spans="1:19" ht="15" x14ac:dyDescent="0.25">
      <c r="A29" s="131"/>
      <c r="B29" s="132"/>
      <c r="G29" s="132"/>
      <c r="H29" s="132"/>
    </row>
    <row r="30" spans="1:19" ht="15" x14ac:dyDescent="0.25">
      <c r="B30" s="133"/>
      <c r="I30" s="129"/>
      <c r="J30" s="129"/>
      <c r="K30" s="129"/>
      <c r="L30" s="129"/>
    </row>
    <row r="31" spans="1:19" x14ac:dyDescent="0.2">
      <c r="I31" s="129"/>
      <c r="J31" s="129"/>
      <c r="K31" s="129"/>
      <c r="L31" s="129"/>
      <c r="M31" s="129"/>
    </row>
    <row r="32" spans="1:19" x14ac:dyDescent="0.2">
      <c r="A32" s="134" t="s">
        <v>59</v>
      </c>
    </row>
  </sheetData>
  <mergeCells count="68">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N11:P11"/>
    <mergeCell ref="Q11:S11"/>
    <mergeCell ref="B12:D12"/>
    <mergeCell ref="E12:G12"/>
    <mergeCell ref="H12:J12"/>
    <mergeCell ref="K12:M12"/>
    <mergeCell ref="N12:P12"/>
    <mergeCell ref="Q12:S12"/>
    <mergeCell ref="A7:B7"/>
    <mergeCell ref="B8:I8"/>
    <mergeCell ref="B11:D11"/>
    <mergeCell ref="E11:G11"/>
    <mergeCell ref="H11:J11"/>
    <mergeCell ref="K11:M11"/>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2020-12-15T22:07:12Z</dcterms:modified>
</cp:coreProperties>
</file>