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722" firstSheet="1" activeTab="8"/>
  </bookViews>
  <sheets>
    <sheet name="Evaluator 1" sheetId="2" r:id="rId1"/>
    <sheet name="Evaluator 2" sheetId="3" r:id="rId2"/>
    <sheet name="Evaluator 3" sheetId="5" r:id="rId3"/>
    <sheet name="Evaluator 4" sheetId="9" r:id="rId4"/>
    <sheet name="Evaluator 5" sheetId="10" r:id="rId5"/>
    <sheet name="Evaluator 6" sheetId="14" r:id="rId6"/>
    <sheet name="Pricing Score Calculation" sheetId="13" r:id="rId7"/>
    <sheet name="Summary" sheetId="1" r:id="rId8"/>
    <sheet name="Evaluation" sheetId="15"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D5" i="13" l="1"/>
  <c r="A11" i="1" l="1"/>
  <c r="A6" i="13" l="1"/>
  <c r="A7" i="13"/>
  <c r="A8" i="13"/>
  <c r="A9" i="13"/>
  <c r="A5" i="13"/>
  <c r="L6" i="1" l="1"/>
  <c r="M6" i="1"/>
  <c r="N6" i="1"/>
  <c r="O6" i="1"/>
  <c r="P6" i="1"/>
  <c r="K6" i="1"/>
  <c r="E5" i="13" l="1"/>
  <c r="E6" i="13"/>
  <c r="E7" i="13"/>
  <c r="E8" i="13"/>
  <c r="E9" i="13"/>
  <c r="D7" i="5" l="1"/>
  <c r="J7" i="5" s="1"/>
  <c r="D10" i="1" s="1"/>
  <c r="D7" i="14"/>
  <c r="J7" i="14" s="1"/>
  <c r="G10" i="1" s="1"/>
  <c r="D7" i="9"/>
  <c r="J7" i="9" s="1"/>
  <c r="E10" i="1" s="1"/>
  <c r="D7" i="2"/>
  <c r="J7" i="2" s="1"/>
  <c r="B10" i="1" s="1"/>
  <c r="D7" i="3"/>
  <c r="J7" i="3" s="1"/>
  <c r="C10" i="1" s="1"/>
  <c r="D7" i="10"/>
  <c r="J7" i="10" s="1"/>
  <c r="F10" i="1" s="1"/>
  <c r="D6" i="14"/>
  <c r="J6" i="14" s="1"/>
  <c r="G9" i="1" s="1"/>
  <c r="D6" i="2"/>
  <c r="J6" i="2" s="1"/>
  <c r="B9" i="1" s="1"/>
  <c r="D6" i="9"/>
  <c r="J6" i="9" s="1"/>
  <c r="E9" i="1" s="1"/>
  <c r="D6" i="5"/>
  <c r="J6" i="5" s="1"/>
  <c r="D9" i="1" s="1"/>
  <c r="D6" i="3"/>
  <c r="J6" i="3" s="1"/>
  <c r="C9" i="1" s="1"/>
  <c r="D6" i="10"/>
  <c r="J6" i="10" s="1"/>
  <c r="F9" i="1" s="1"/>
  <c r="D5" i="10"/>
  <c r="J5" i="10" s="1"/>
  <c r="F8" i="1" s="1"/>
  <c r="D5" i="5"/>
  <c r="J5" i="5" s="1"/>
  <c r="D8" i="1" s="1"/>
  <c r="D5" i="9"/>
  <c r="J5" i="9" s="1"/>
  <c r="E8" i="1" s="1"/>
  <c r="N8" i="1" s="1"/>
  <c r="D5" i="2"/>
  <c r="J5" i="2" s="1"/>
  <c r="B8" i="1" s="1"/>
  <c r="D5" i="14"/>
  <c r="J5" i="14" s="1"/>
  <c r="G8" i="1" s="1"/>
  <c r="D5" i="3"/>
  <c r="J5" i="3" s="1"/>
  <c r="C8" i="1" s="1"/>
  <c r="L8" i="1" s="1"/>
  <c r="D8" i="14"/>
  <c r="J8" i="14" s="1"/>
  <c r="G11" i="1" s="1"/>
  <c r="D8" i="9"/>
  <c r="J8" i="9" s="1"/>
  <c r="E11" i="1" s="1"/>
  <c r="N11" i="1" s="1"/>
  <c r="D8" i="2"/>
  <c r="J8" i="2" s="1"/>
  <c r="B11" i="1" s="1"/>
  <c r="D8" i="10"/>
  <c r="J8" i="10" s="1"/>
  <c r="F11" i="1" s="1"/>
  <c r="O11" i="1" s="1"/>
  <c r="D8" i="5"/>
  <c r="J8" i="5" s="1"/>
  <c r="D11" i="1" s="1"/>
  <c r="M11" i="1" s="1"/>
  <c r="D8" i="3"/>
  <c r="J8" i="3" s="1"/>
  <c r="C11" i="1" s="1"/>
  <c r="D4" i="3"/>
  <c r="J4" i="3" s="1"/>
  <c r="C7" i="1" s="1"/>
  <c r="L7" i="1" s="1"/>
  <c r="D4" i="10"/>
  <c r="J4" i="10" s="1"/>
  <c r="F7" i="1" s="1"/>
  <c r="O7" i="1" s="1"/>
  <c r="D4" i="9"/>
  <c r="J4" i="9" s="1"/>
  <c r="E7" i="1" s="1"/>
  <c r="N7" i="1" s="1"/>
  <c r="D4" i="5"/>
  <c r="J4" i="5" s="1"/>
  <c r="D7" i="1" s="1"/>
  <c r="D4" i="14"/>
  <c r="J4" i="14" s="1"/>
  <c r="G7" i="1" s="1"/>
  <c r="P7" i="1" s="1"/>
  <c r="D4" i="2"/>
  <c r="J4" i="2" s="1"/>
  <c r="B7" i="1" s="1"/>
  <c r="A8" i="1"/>
  <c r="A9" i="1"/>
  <c r="A10" i="1"/>
  <c r="A7" i="1"/>
  <c r="Q11" i="1" l="1"/>
  <c r="K7" i="1"/>
  <c r="H7" i="1"/>
  <c r="L11" i="1"/>
  <c r="K8" i="1"/>
  <c r="H8" i="1"/>
  <c r="K9" i="1"/>
  <c r="H9" i="1"/>
  <c r="P9" i="1"/>
  <c r="M8" i="1"/>
  <c r="O10" i="1"/>
  <c r="K11" i="1"/>
  <c r="H11" i="1"/>
  <c r="O8" i="1"/>
  <c r="L10" i="1"/>
  <c r="O9" i="1"/>
  <c r="K10" i="1"/>
  <c r="H10" i="1"/>
  <c r="M7" i="1"/>
  <c r="P11" i="1"/>
  <c r="L9" i="1"/>
  <c r="N10" i="1"/>
  <c r="M9" i="1"/>
  <c r="P10" i="1"/>
  <c r="P8" i="1"/>
  <c r="N9" i="1"/>
  <c r="M10" i="1"/>
  <c r="Q7" i="1"/>
  <c r="Q8" i="1" l="1"/>
  <c r="Q9" i="1"/>
  <c r="Q10" i="1"/>
  <c r="R9" i="1"/>
  <c r="R10" i="1"/>
  <c r="R7" i="1"/>
  <c r="R11" i="1"/>
  <c r="R8" i="1" l="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<sst xmlns="http://schemas.openxmlformats.org/spreadsheetml/2006/main" count="133" uniqueCount="57">
  <si>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</si>
  <si>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</si>
  <si>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</si>
  <si>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</si>
  <si>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</si>
  <si>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</si>
  <si>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</si>
  <si>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</si>
  <si>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</si>
  <si>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</si>
  <si>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</si>
  <si>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</si>
  <si>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</si>
  <si>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</si>
  <si>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</si>
  <si>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</si>
  <si>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</si>
  <si>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</si>
  <si>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</si>
  <si>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</si>
  <si>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</si>
  <si>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</si>
  <si>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</si>
  <si>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</si>
  <si>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</si>
  <si>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</si>
  <si>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Evaluator 6</t>
  </si>
  <si>
    <t>Atlas Universal</t>
  </si>
  <si>
    <t>Chamberlin</t>
  </si>
  <si>
    <t>D7</t>
  </si>
  <si>
    <t>JR Jones</t>
  </si>
  <si>
    <t>Vogler</t>
  </si>
  <si>
    <t>RFP730-21028 UH - Central Campus Replacement of the GSB Roof</t>
  </si>
  <si>
    <t>NOTE:  Purchasing recommends formula be used due to the cost difference between the highest and lowest bidder.  The vendor amount being evaluated be divided by the lowest bidder and then multipled by the highest score (50%).  The lowest bidder will receive the full 50 percent (Highest Score).</t>
  </si>
  <si>
    <t>University of Houston Evaluation Matrix $1 Million+</t>
  </si>
  <si>
    <t>Name</t>
  </si>
  <si>
    <t>Evaluation Due Date</t>
  </si>
  <si>
    <t>03/22/2021 @ 1:00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</si>
  <si>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</si>
  <si>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</si>
  <si>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</si>
  <si>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</si>
  <si>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</si>
  <si>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</si>
  <si>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</si>
  <si>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</si>
  <si>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</si>
  <si>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</si>
  <si>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Respondent’s Cost and Delivery Proposal (Section 4.2)
**ONLY PURCHASING WILL EVALUATE** </t>
  </si>
  <si>
    <t>Respondent’s qualifications and experience with a focus on roof
replacements / roofing repair and PEMB’s (Section 4.3)</t>
  </si>
  <si>
    <t>Respondent’s qualifications and experience of Proposed Construction
Team (Section 4.4)</t>
  </si>
  <si>
    <t>Respondent’s construction and execution plan (Section 4.5)</t>
  </si>
  <si>
    <t>Respondent’s project planning and scheduling (Section 4.6)</t>
  </si>
  <si>
    <t>Respondent’s safety management program (Section 4.7)</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</si>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</sst>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9"/>
      <color rgb="FF000000"/>
      <name val="Arial"/>
      <family val="2"/>
    </font>
    <font>
      <u/>
      <sz val="9"/>
      <color theme="10"/>
      <name val="Arial"/>
      <family val="2"/>
    </font>
    <font>
      <b/>
      <sz val="9"/>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0">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44" fontId="22" fillId="0" borderId="0" applyFont="0" applyFill="0" applyBorder="0" applyAlignment="0" applyProtection="0"/>
    <xf numFmtId="0" fontId="6" fillId="0" borderId="0"/>
    <xf numFmtId="43" fontId="21" fillId="0" borderId="0" applyFont="0" applyFill="0" applyBorder="0" applyAlignment="0" applyProtection="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1" fillId="0" borderId="0" applyNumberFormat="0" applyFill="0" applyBorder="0" applyAlignment="0" applyProtection="0"/>
  </cellStyleXfs>
  <cellXfs count="133">
    <xf numFmtId="0" fontId="0" fillId="0" borderId="0" xfId="0"/>
    <xf numFmtId="0" fontId="0" fillId="0" borderId="0" xfId="0" applyBorder="1"/>
    <xf numFmtId="0" fontId="19" fillId="0" borderId="0" xfId="0" applyFont="1" applyBorder="1" applyAlignment="1"/>
    <xf numFmtId="0" fontId="0" fillId="0" borderId="0" xfId="0" applyBorder="1"/>
    <xf numFmtId="0" fontId="19" fillId="0" borderId="0" xfId="0" applyFont="1" applyBorder="1" applyAlignment="1"/>
    <xf numFmtId="0" fontId="0" fillId="0" borderId="0" xfId="0"/>
    <xf numFmtId="0" fontId="21" fillId="0" borderId="0" xfId="0" applyFont="1"/>
    <xf numFmtId="0" fontId="0" fillId="0" borderId="0" xfId="0"/>
    <xf numFmtId="0" fontId="19" fillId="0" borderId="0" xfId="0" applyFont="1" applyBorder="1" applyAlignment="1">
      <alignment horizontal="left"/>
    </xf>
    <xf numFmtId="0" fontId="43" fillId="0" borderId="0" xfId="0" applyFont="1" applyBorder="1" applyAlignment="1">
      <alignment horizontal="left"/>
    </xf>
    <xf numFmtId="0" fontId="43" fillId="26" borderId="0" xfId="0" applyFont="1" applyFill="1" applyAlignment="1"/>
    <xf numFmtId="0" fontId="44" fillId="26" borderId="0" xfId="0" applyFont="1" applyFill="1"/>
    <xf numFmtId="0" fontId="20" fillId="26" borderId="0" xfId="0" applyFont="1" applyFill="1"/>
    <xf numFmtId="0" fontId="44" fillId="26" borderId="0" xfId="0" applyFont="1" applyFill="1" applyBorder="1"/>
    <xf numFmtId="0" fontId="19" fillId="26" borderId="0" xfId="0" applyFont="1" applyFill="1"/>
    <xf numFmtId="0" fontId="19" fillId="26" borderId="0" xfId="0" applyFont="1" applyFill="1" applyBorder="1" applyAlignment="1">
      <alignment horizontal="left" vertical="center"/>
    </xf>
    <xf numFmtId="0" fontId="19" fillId="26" borderId="0" xfId="0" applyFont="1" applyFill="1" applyBorder="1" applyAlignment="1">
      <alignment horizontal="right" textRotation="90" wrapText="1"/>
    </xf>
    <xf numFmtId="0" fontId="19" fillId="26" borderId="0" xfId="0" applyFont="1" applyFill="1" applyAlignment="1">
      <alignment horizontal="center" vertical="center"/>
    </xf>
    <xf numFmtId="0" fontId="20" fillId="26" borderId="11" xfId="0" applyFont="1" applyFill="1" applyBorder="1" applyAlignment="1">
      <alignment horizontal="right"/>
    </xf>
    <xf numFmtId="0" fontId="20" fillId="26" borderId="11" xfId="0" applyFont="1" applyFill="1" applyBorder="1" applyAlignment="1">
      <alignment horizontal="left"/>
    </xf>
    <xf numFmtId="0" fontId="45" fillId="26" borderId="0" xfId="0" applyFont="1" applyFill="1"/>
    <xf numFmtId="0" fontId="41" fillId="25" borderId="13" xfId="0" applyFont="1" applyFill="1" applyBorder="1" applyAlignment="1">
      <alignment horizontal="right"/>
    </xf>
    <xf numFmtId="0" fontId="40" fillId="25" borderId="14" xfId="0" applyFont="1" applyFill="1" applyBorder="1" applyAlignment="1">
      <alignment horizontal="right" textRotation="90" wrapText="1"/>
    </xf>
    <xf numFmtId="0" fontId="47" fillId="0" borderId="0" xfId="98" applyFont="1" applyAlignment="1"/>
    <xf numFmtId="0" fontId="43" fillId="26" borderId="0" xfId="0" applyFont="1" applyFill="1" applyAlignment="1">
      <alignment horizontal="right"/>
    </xf>
    <xf numFmtId="2" fontId="0" fillId="0" borderId="0" xfId="0" applyNumberFormat="1"/>
    <xf numFmtId="0" fontId="20" fillId="26" borderId="11" xfId="0" applyFont="1" applyFill="1" applyBorder="1"/>
    <xf numFmtId="0" fontId="20" fillId="26" borderId="12" xfId="0" applyFont="1" applyFill="1" applyBorder="1"/>
    <xf numFmtId="0" fontId="19" fillId="26" borderId="14" xfId="0" applyFont="1" applyFill="1" applyBorder="1" applyAlignment="1">
      <alignment horizontal="right" textRotation="90" wrapText="1"/>
    </xf>
    <xf numFmtId="4" fontId="20" fillId="26" borderId="13" xfId="0" applyNumberFormat="1" applyFont="1" applyFill="1" applyBorder="1" applyAlignment="1">
      <alignment horizontal="right"/>
    </xf>
    <xf numFmtId="4" fontId="20" fillId="26" borderId="22" xfId="0" applyNumberFormat="1" applyFont="1" applyFill="1" applyBorder="1" applyAlignment="1">
      <alignment horizontal="right"/>
    </xf>
    <xf numFmtId="0" fontId="20" fillId="26" borderId="13" xfId="0" applyFont="1" applyFill="1" applyBorder="1" applyAlignment="1">
      <alignment horizontal="right"/>
    </xf>
    <xf numFmtId="0" fontId="20" fillId="26" borderId="22" xfId="0" applyFont="1" applyFill="1" applyBorder="1" applyAlignment="1">
      <alignment horizontal="right"/>
    </xf>
    <xf numFmtId="0" fontId="47" fillId="0" borderId="21" xfId="98" applyFont="1" applyBorder="1" applyAlignment="1">
      <alignment vertical="center"/>
    </xf>
    <xf numFmtId="0" fontId="0" fillId="0" borderId="0" xfId="0" applyFill="1"/>
    <xf numFmtId="44" fontId="42" fillId="24" borderId="0" xfId="105" applyFont="1" applyFill="1"/>
    <xf numFmtId="2" fontId="20" fillId="26" borderId="11" xfId="0" applyNumberFormat="1" applyFont="1" applyFill="1" applyBorder="1"/>
    <xf numFmtId="2" fontId="21" fillId="0" borderId="0" xfId="98" applyNumberFormat="1" applyFont="1"/>
    <xf numFmtId="0" fontId="21" fillId="0" borderId="0" xfId="98" applyFont="1"/>
    <xf numFmtId="0" fontId="47" fillId="0" borderId="10" xfId="110" applyFont="1" applyBorder="1" applyAlignment="1">
      <alignment horizontal="right"/>
    </xf>
    <xf numFmtId="0" fontId="49" fillId="0" borderId="10" xfId="110" applyFont="1" applyFill="1" applyBorder="1" applyAlignment="1">
      <alignment horizontal="right"/>
    </xf>
    <xf numFmtId="0" fontId="48" fillId="0" borderId="0" xfId="98" applyFont="1" applyFill="1" applyBorder="1"/>
    <xf numFmtId="0" fontId="21" fillId="0" borderId="0" xfId="98" applyFont="1"/>
    <xf numFmtId="0" fontId="21" fillId="0" borderId="0" xfId="98" applyFont="1"/>
    <xf numFmtId="0" fontId="21" fillId="0" borderId="0" xfId="98" applyFont="1"/>
    <xf numFmtId="0" fontId="21" fillId="0" borderId="0" xfId="98" applyFont="1"/>
    <xf numFmtId="0" fontId="41" fillId="24" borderId="13" xfId="0" applyFont="1" applyFill="1" applyBorder="1" applyAlignment="1">
      <alignment horizontal="right"/>
    </xf>
    <xf numFmtId="0" fontId="20" fillId="24" borderId="11" xfId="0" applyFont="1" applyFill="1" applyBorder="1" applyAlignment="1">
      <alignment horizontal="right"/>
    </xf>
    <xf numFmtId="4" fontId="20" fillId="24" borderId="22" xfId="0" applyNumberFormat="1" applyFont="1" applyFill="1" applyBorder="1" applyAlignment="1">
      <alignment horizontal="right"/>
    </xf>
    <xf numFmtId="0" fontId="20" fillId="24" borderId="11" xfId="0" applyFont="1" applyFill="1" applyBorder="1" applyAlignment="1">
      <alignment horizontal="left"/>
    </xf>
    <xf numFmtId="0" fontId="20" fillId="24" borderId="0" xfId="0" applyFont="1" applyFill="1"/>
    <xf numFmtId="0" fontId="20" fillId="24" borderId="22" xfId="0" applyFont="1" applyFill="1" applyBorder="1" applyAlignment="1">
      <alignment horizontal="right"/>
    </xf>
    <xf numFmtId="0" fontId="20" fillId="24" borderId="12" xfId="0" applyFont="1" applyFill="1" applyBorder="1"/>
    <xf numFmtId="2" fontId="20" fillId="24" borderId="11" xfId="0" applyNumberFormat="1" applyFont="1" applyFill="1" applyBorder="1"/>
    <xf numFmtId="0" fontId="21" fillId="0" borderId="0" xfId="98" applyFont="1"/>
    <xf numFmtId="0" fontId="47" fillId="0" borderId="0" xfId="98" applyFont="1" applyAlignment="1">
      <alignment horizontal="left"/>
    </xf>
    <xf numFmtId="0" fontId="46" fillId="0" borderId="10" xfId="110" applyFont="1" applyBorder="1" applyAlignment="1">
      <alignment horizontal="center"/>
    </xf>
    <xf numFmtId="1" fontId="21" fillId="0" borderId="23" xfId="1" applyNumberFormat="1" applyFont="1" applyBorder="1" applyAlignment="1">
      <alignment horizontal="center" vertical="center"/>
    </xf>
    <xf numFmtId="1" fontId="21" fillId="0" borderId="0" xfId="1" applyNumberFormat="1" applyFont="1" applyBorder="1" applyAlignment="1">
      <alignment horizontal="center" vertical="center"/>
    </xf>
    <xf numFmtId="44" fontId="42" fillId="0" borderId="23" xfId="105" applyFont="1" applyBorder="1" applyAlignment="1">
      <alignment horizontal="center" vertical="center"/>
    </xf>
    <xf numFmtId="44" fontId="42" fillId="0" borderId="0" xfId="105" applyFont="1" applyBorder="1" applyAlignment="1">
      <alignment horizontal="center" vertical="center"/>
    </xf>
    <xf numFmtId="0" fontId="47" fillId="24" borderId="21" xfId="98" applyFont="1" applyFill="1" applyBorder="1" applyAlignment="1">
      <alignment horizontal="left" vertical="center"/>
    </xf>
    <xf numFmtId="0" fontId="0" fillId="24" borderId="0" xfId="0" applyFill="1" applyAlignment="1">
      <alignment horizontal="left" wrapText="1"/>
    </xf>
    <xf numFmtId="164" fontId="46" fillId="25" borderId="20" xfId="107" applyNumberFormat="1" applyFont="1" applyFill="1" applyBorder="1" applyAlignment="1">
      <alignment horizontal="left" vertical="center" wrapText="1"/>
    </xf>
    <xf numFmtId="164" fontId="46" fillId="25" borderId="18" xfId="107" applyNumberFormat="1" applyFont="1" applyFill="1" applyBorder="1" applyAlignment="1">
      <alignment horizontal="left" vertical="center" wrapText="1"/>
    </xf>
    <xf numFmtId="164" fontId="46" fillId="25" borderId="16" xfId="107" applyNumberFormat="1" applyFont="1" applyFill="1" applyBorder="1" applyAlignment="1">
      <alignment horizontal="left" vertical="center" wrapText="1"/>
    </xf>
    <xf numFmtId="164" fontId="46" fillId="25" borderId="20" xfId="107" applyNumberFormat="1" applyFont="1" applyFill="1" applyBorder="1" applyAlignment="1">
      <alignment horizontal="right" vertical="center" wrapText="1"/>
    </xf>
    <xf numFmtId="164" fontId="46" fillId="25" borderId="18" xfId="107" applyNumberFormat="1" applyFont="1" applyFill="1" applyBorder="1" applyAlignment="1">
      <alignment horizontal="right" vertical="center" wrapText="1"/>
    </xf>
    <xf numFmtId="164" fontId="46" fillId="25" borderId="16" xfId="107" applyNumberFormat="1" applyFont="1" applyFill="1" applyBorder="1" applyAlignment="1">
      <alignment horizontal="right" vertical="center" wrapText="1"/>
    </xf>
    <xf numFmtId="164" fontId="46" fillId="25" borderId="19" xfId="107" applyNumberFormat="1" applyFont="1" applyFill="1" applyBorder="1" applyAlignment="1">
      <alignment horizontal="right" vertical="center" wrapText="1"/>
    </xf>
    <xf numFmtId="164" fontId="46" fillId="25" borderId="17" xfId="107" applyNumberFormat="1" applyFont="1" applyFill="1" applyBorder="1" applyAlignment="1">
      <alignment horizontal="right" vertical="center" wrapText="1"/>
    </xf>
    <xf numFmtId="164" fontId="46" fillId="25" borderId="15" xfId="107" applyNumberFormat="1" applyFont="1" applyFill="1" applyBorder="1" applyAlignment="1">
      <alignment horizontal="right" vertical="center" wrapText="1"/>
    </xf>
    <xf numFmtId="0" fontId="43" fillId="0" borderId="0" xfId="0" applyFont="1" applyFill="1" applyAlignment="1">
      <alignment horizontal="left"/>
    </xf>
    <xf numFmtId="0" fontId="43" fillId="26" borderId="0" xfId="0" applyFont="1" applyFill="1" applyAlignment="1">
      <alignment horizontal="right"/>
    </xf>
    <xf numFmtId="0" fontId="19" fillId="26" borderId="0" xfId="98" applyFont="1" applyFill="1" applyAlignment="1">
      <alignment horizontal="left" wrapText="1"/>
    </xf>
    <xf numFmtId="0" fontId="19" fillId="26" borderId="0" xfId="98" applyFont="1" applyFill="1" applyAlignment="1">
      <alignment wrapText="1"/>
    </xf>
    <xf numFmtId="0" fontId="21" fillId="26" borderId="0" xfId="98" applyFont="1" applyFill="1"/>
    <xf numFmtId="0" fontId="19" fillId="26" borderId="0" xfId="98" applyFont="1" applyFill="1" applyAlignment="1">
      <alignment horizontal="left"/>
    </xf>
    <xf numFmtId="0" fontId="20" fillId="26" borderId="0" xfId="98" applyFont="1" applyFill="1"/>
    <xf numFmtId="0" fontId="46" fillId="26" borderId="0" xfId="118" applyFont="1" applyFill="1" applyBorder="1" applyAlignment="1">
      <alignment horizontal="left"/>
    </xf>
    <xf numFmtId="0" fontId="21" fillId="24" borderId="24" xfId="118" applyFont="1" applyFill="1" applyBorder="1" applyAlignment="1">
      <alignment horizontal="center"/>
    </xf>
    <xf numFmtId="0" fontId="21" fillId="24" borderId="25" xfId="118" applyFont="1" applyFill="1" applyBorder="1" applyAlignment="1">
      <alignment horizontal="center"/>
    </xf>
    <xf numFmtId="0" fontId="21" fillId="24" borderId="26" xfId="118" applyFont="1" applyFill="1" applyBorder="1" applyAlignment="1">
      <alignment horizontal="center"/>
    </xf>
    <xf numFmtId="165" fontId="50" fillId="26" borderId="0" xfId="118" applyNumberFormat="1" applyFont="1" applyFill="1" applyBorder="1" applyAlignment="1">
      <alignment horizontal="center"/>
    </xf>
    <xf numFmtId="0" fontId="50" fillId="26" borderId="0" xfId="118" applyFont="1" applyFill="1" applyBorder="1" applyAlignment="1"/>
    <xf numFmtId="0" fontId="52" fillId="26" borderId="0" xfId="119" applyFont="1" applyFill="1" applyAlignment="1">
      <alignment horizontal="left" wrapText="1"/>
    </xf>
    <xf numFmtId="0" fontId="52" fillId="26" borderId="0" xfId="119" applyFont="1" applyFill="1" applyAlignment="1">
      <alignment wrapText="1"/>
    </xf>
    <xf numFmtId="0" fontId="21" fillId="26" borderId="0" xfId="98" applyFont="1" applyFill="1" applyAlignment="1"/>
    <xf numFmtId="0" fontId="21" fillId="24" borderId="27" xfId="98" applyFont="1" applyFill="1" applyBorder="1" applyAlignment="1">
      <alignment horizontal="center" wrapText="1"/>
    </xf>
    <xf numFmtId="0" fontId="42" fillId="26" borderId="0" xfId="98" applyFont="1" applyFill="1" applyAlignment="1">
      <alignment horizontal="left" wrapText="1"/>
    </xf>
    <xf numFmtId="0" fontId="52" fillId="26" borderId="0" xfId="119" applyFont="1" applyFill="1" applyAlignment="1">
      <alignment horizontal="left"/>
    </xf>
    <xf numFmtId="0" fontId="52" fillId="26" borderId="0" xfId="119" applyFont="1" applyFill="1" applyAlignment="1"/>
    <xf numFmtId="0" fontId="52" fillId="26" borderId="0" xfId="119" applyFont="1" applyFill="1" applyAlignment="1">
      <alignment horizontal="left"/>
    </xf>
    <xf numFmtId="0" fontId="21" fillId="26" borderId="0" xfId="98" applyFont="1" applyFill="1" applyAlignment="1">
      <alignment horizontal="center"/>
    </xf>
    <xf numFmtId="0" fontId="47" fillId="27" borderId="28" xfId="98" applyFont="1" applyFill="1" applyBorder="1" applyAlignment="1">
      <alignment horizontal="left"/>
    </xf>
    <xf numFmtId="0" fontId="47" fillId="27" borderId="23" xfId="98" applyFont="1" applyFill="1" applyBorder="1" applyAlignment="1">
      <alignment horizontal="left"/>
    </xf>
    <xf numFmtId="0" fontId="47" fillId="27" borderId="29" xfId="98" applyFont="1" applyFill="1" applyBorder="1" applyAlignment="1">
      <alignment horizontal="left"/>
    </xf>
    <xf numFmtId="0" fontId="53" fillId="26" borderId="28" xfId="98" applyFont="1" applyFill="1" applyBorder="1" applyAlignment="1">
      <alignment horizontal="center" vertical="center" wrapText="1"/>
    </xf>
    <xf numFmtId="0" fontId="45" fillId="26" borderId="23" xfId="98" applyFont="1" applyFill="1" applyBorder="1" applyAlignment="1">
      <alignment horizontal="center" vertical="center" wrapText="1"/>
    </xf>
    <xf numFmtId="0" fontId="45" fillId="26" borderId="29" xfId="98" applyFont="1" applyFill="1" applyBorder="1" applyAlignment="1">
      <alignment horizontal="center" vertical="center" wrapText="1"/>
    </xf>
    <xf numFmtId="0" fontId="54" fillId="26" borderId="28" xfId="98" applyFont="1" applyFill="1" applyBorder="1" applyAlignment="1">
      <alignment horizontal="center" vertical="center" wrapText="1"/>
    </xf>
    <xf numFmtId="0" fontId="54" fillId="26" borderId="23" xfId="98" applyFont="1" applyFill="1" applyBorder="1" applyAlignment="1">
      <alignment horizontal="center" vertical="center" wrapText="1"/>
    </xf>
    <xf numFmtId="0" fontId="54" fillId="26" borderId="29" xfId="98" applyFont="1" applyFill="1" applyBorder="1" applyAlignment="1">
      <alignment horizontal="center" vertical="center" wrapText="1"/>
    </xf>
    <xf numFmtId="0" fontId="54" fillId="26" borderId="0" xfId="98" applyFont="1" applyFill="1" applyAlignment="1">
      <alignment wrapText="1"/>
    </xf>
    <xf numFmtId="0" fontId="54" fillId="25" borderId="30" xfId="98" applyFont="1" applyFill="1" applyBorder="1" applyAlignment="1">
      <alignment horizontal="center" wrapText="1"/>
    </xf>
    <xf numFmtId="0" fontId="54" fillId="25" borderId="31" xfId="98" applyFont="1" applyFill="1" applyBorder="1" applyAlignment="1">
      <alignment horizontal="center" wrapText="1"/>
    </xf>
    <xf numFmtId="0" fontId="54" fillId="25" borderId="32" xfId="98" applyFont="1" applyFill="1" applyBorder="1" applyAlignment="1">
      <alignment horizontal="center" wrapText="1"/>
    </xf>
    <xf numFmtId="0" fontId="54" fillId="26" borderId="0" xfId="98" applyFont="1" applyFill="1" applyAlignment="1">
      <alignment horizontal="center" wrapText="1"/>
    </xf>
    <xf numFmtId="0" fontId="42" fillId="26" borderId="11" xfId="98" applyFont="1" applyFill="1" applyBorder="1" applyAlignment="1">
      <alignment horizontal="center" wrapText="1"/>
    </xf>
    <xf numFmtId="0" fontId="21" fillId="28" borderId="13" xfId="98" applyFont="1" applyFill="1" applyBorder="1" applyAlignment="1">
      <alignment horizontal="center"/>
    </xf>
    <xf numFmtId="0" fontId="21" fillId="28" borderId="11" xfId="98" applyFont="1" applyFill="1" applyBorder="1" applyAlignment="1">
      <alignment horizontal="center"/>
    </xf>
    <xf numFmtId="0" fontId="21" fillId="28" borderId="33" xfId="98" applyFont="1" applyFill="1" applyBorder="1" applyAlignment="1">
      <alignment horizontal="center"/>
    </xf>
    <xf numFmtId="0" fontId="21" fillId="24" borderId="13" xfId="98" applyFont="1" applyFill="1" applyBorder="1" applyAlignment="1">
      <alignment horizontal="center"/>
    </xf>
    <xf numFmtId="0" fontId="21" fillId="24" borderId="11" xfId="98" applyFont="1" applyFill="1" applyBorder="1" applyAlignment="1">
      <alignment horizontal="center"/>
    </xf>
    <xf numFmtId="0" fontId="21" fillId="24" borderId="33" xfId="98" applyFont="1" applyFill="1" applyBorder="1" applyAlignment="1">
      <alignment horizontal="center"/>
    </xf>
    <xf numFmtId="0" fontId="21" fillId="28" borderId="22" xfId="98" applyFont="1" applyFill="1" applyBorder="1" applyAlignment="1">
      <alignment horizontal="center"/>
    </xf>
    <xf numFmtId="0" fontId="21" fillId="28" borderId="12" xfId="98" applyFont="1" applyFill="1" applyBorder="1" applyAlignment="1">
      <alignment horizontal="center"/>
    </xf>
    <xf numFmtId="0" fontId="21" fillId="28" borderId="34" xfId="98" applyFont="1" applyFill="1" applyBorder="1" applyAlignment="1">
      <alignment horizontal="center"/>
    </xf>
    <xf numFmtId="0" fontId="21" fillId="24" borderId="22" xfId="98" applyFont="1" applyFill="1" applyBorder="1" applyAlignment="1">
      <alignment horizontal="center"/>
    </xf>
    <xf numFmtId="0" fontId="21" fillId="24" borderId="12" xfId="98" applyFont="1" applyFill="1" applyBorder="1" applyAlignment="1">
      <alignment horizontal="center"/>
    </xf>
    <xf numFmtId="0" fontId="21" fillId="24" borderId="34" xfId="98" applyFont="1" applyFill="1" applyBorder="1" applyAlignment="1">
      <alignment horizontal="center"/>
    </xf>
    <xf numFmtId="0" fontId="21" fillId="29" borderId="0" xfId="98" applyFont="1" applyFill="1" applyBorder="1"/>
    <xf numFmtId="0" fontId="21" fillId="29" borderId="35" xfId="98" applyFont="1" applyFill="1" applyBorder="1"/>
    <xf numFmtId="0" fontId="21" fillId="26" borderId="10" xfId="98" applyFont="1" applyFill="1" applyBorder="1"/>
    <xf numFmtId="0" fontId="49" fillId="26" borderId="0" xfId="98" applyFont="1" applyFill="1"/>
    <xf numFmtId="0" fontId="21" fillId="26" borderId="0" xfId="98" applyFont="1" applyFill="1" applyAlignment="1">
      <alignment wrapText="1"/>
    </xf>
    <xf numFmtId="0" fontId="55" fillId="0" borderId="0" xfId="118" applyFont="1" applyAlignment="1">
      <alignment horizontal="left"/>
    </xf>
    <xf numFmtId="0" fontId="42" fillId="26" borderId="0" xfId="98" applyFont="1" applyFill="1"/>
    <xf numFmtId="0" fontId="51" fillId="26" borderId="0" xfId="119" applyFill="1"/>
    <xf numFmtId="0" fontId="56" fillId="26" borderId="0" xfId="119" applyFont="1" applyFill="1"/>
    <xf numFmtId="0" fontId="57" fillId="26" borderId="0" xfId="98" applyFont="1" applyFill="1"/>
    <xf numFmtId="0" fontId="56" fillId="26" borderId="0" xfId="119" applyFont="1" applyFill="1" applyAlignment="1">
      <alignment vertical="center"/>
    </xf>
    <xf numFmtId="0" fontId="45" fillId="26" borderId="0" xfId="98" applyFont="1" applyFill="1"/>
  </cellXfs>
  <cellStyles count="12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9"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11" xfId="118"/>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3"/>
    <cellStyle name="Normal 4 15" xfId="11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2"/>
    <cellStyle name="Note 2" xfId="5"/>
    <cellStyle name="Note 3" xfId="89"/>
    <cellStyle name="Note 4" xfId="42"/>
    <cellStyle name="Note 4 2" xfId="99"/>
    <cellStyle name="Output 2" xfId="84"/>
    <cellStyle name="Output 3" xfId="43"/>
    <cellStyle name="Percent 2" xfId="111"/>
    <cellStyle name="Percent 3" xfId="114"/>
    <cellStyle name="Percent 4" xfId="11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F15" sqref="F15"/>
    </sheetView>
  </sheetViews>
  <sheetFormatPr defaultRowHeight="12.75" x14ac:dyDescent="0.2"/>
  <cols>
    <col min="1" max="3" width="9.42578125" customWidth="1"/>
    <col min="4" max="7" width="8.85546875" customWidth="1"/>
    <col min="8" max="9" width="8.85546875" style="7" customWidth="1"/>
    <col min="10" max="10" width="15" style="7"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56"/>
      <c r="B3" s="56"/>
      <c r="C3" s="56"/>
      <c r="D3" s="39" t="s">
        <v>6</v>
      </c>
      <c r="E3" s="39" t="s">
        <v>7</v>
      </c>
      <c r="F3" s="39" t="s">
        <v>8</v>
      </c>
      <c r="G3" s="39" t="s">
        <v>9</v>
      </c>
      <c r="H3" s="39" t="s">
        <v>10</v>
      </c>
      <c r="I3" s="39" t="s">
        <v>11</v>
      </c>
      <c r="J3" s="40" t="s">
        <v>25</v>
      </c>
    </row>
    <row r="4" spans="1:12" x14ac:dyDescent="0.2">
      <c r="A4" s="55" t="s">
        <v>27</v>
      </c>
      <c r="B4" s="55"/>
      <c r="C4" s="55"/>
      <c r="D4" s="37">
        <f>'Pricing Score Calculation'!E5</f>
        <v>34.615125773388932</v>
      </c>
      <c r="E4" s="38">
        <v>4</v>
      </c>
      <c r="F4" s="38">
        <v>2</v>
      </c>
      <c r="G4" s="38">
        <v>6</v>
      </c>
      <c r="H4" s="38">
        <v>2</v>
      </c>
      <c r="I4" s="38">
        <v>3</v>
      </c>
      <c r="J4" s="41">
        <f>SUM(D4:I4)</f>
        <v>51.615125773388932</v>
      </c>
    </row>
    <row r="5" spans="1:12" x14ac:dyDescent="0.2">
      <c r="A5" s="55" t="s">
        <v>28</v>
      </c>
      <c r="B5" s="55"/>
      <c r="C5" s="55"/>
      <c r="D5" s="37">
        <f>'Pricing Score Calculation'!E6</f>
        <v>50</v>
      </c>
      <c r="E5" s="38">
        <v>8</v>
      </c>
      <c r="F5" s="38">
        <v>2</v>
      </c>
      <c r="G5" s="38">
        <v>6</v>
      </c>
      <c r="H5" s="38">
        <v>2</v>
      </c>
      <c r="I5" s="38">
        <v>3</v>
      </c>
      <c r="J5" s="41">
        <f t="shared" ref="J5:J8" si="0">SUM(D5:I5)</f>
        <v>71</v>
      </c>
      <c r="L5" s="5"/>
    </row>
    <row r="6" spans="1:12" x14ac:dyDescent="0.2">
      <c r="A6" s="55" t="s">
        <v>29</v>
      </c>
      <c r="B6" s="55"/>
      <c r="C6" s="55"/>
      <c r="D6" s="37">
        <f>'Pricing Score Calculation'!E7</f>
        <v>37.886389111289034</v>
      </c>
      <c r="E6" s="38">
        <v>14</v>
      </c>
      <c r="F6" s="38">
        <v>3</v>
      </c>
      <c r="G6" s="38">
        <v>9</v>
      </c>
      <c r="H6" s="38">
        <v>3</v>
      </c>
      <c r="I6" s="38">
        <v>3</v>
      </c>
      <c r="J6" s="41">
        <f t="shared" si="0"/>
        <v>69.886389111289034</v>
      </c>
      <c r="L6" s="5"/>
    </row>
    <row r="7" spans="1:12" x14ac:dyDescent="0.2">
      <c r="A7" s="55" t="s">
        <v>30</v>
      </c>
      <c r="B7" s="55"/>
      <c r="C7" s="55"/>
      <c r="D7" s="37">
        <f>'Pricing Score Calculation'!E8</f>
        <v>31.481098740359542</v>
      </c>
      <c r="E7" s="38">
        <v>14</v>
      </c>
      <c r="F7" s="38">
        <v>3.5</v>
      </c>
      <c r="G7" s="38">
        <v>9</v>
      </c>
      <c r="H7" s="38">
        <v>3</v>
      </c>
      <c r="I7" s="38">
        <v>3</v>
      </c>
      <c r="J7" s="41">
        <f t="shared" si="0"/>
        <v>63.981098740359542</v>
      </c>
    </row>
    <row r="8" spans="1:12" x14ac:dyDescent="0.2">
      <c r="A8" s="55" t="s">
        <v>31</v>
      </c>
      <c r="B8" s="55"/>
      <c r="C8" s="55"/>
      <c r="D8" s="37">
        <f>'Pricing Score Calculation'!E9</f>
        <v>45.554761868087859</v>
      </c>
      <c r="E8" s="38">
        <v>8</v>
      </c>
      <c r="F8" s="38">
        <v>2</v>
      </c>
      <c r="G8" s="38">
        <v>6</v>
      </c>
      <c r="H8" s="38">
        <v>2</v>
      </c>
      <c r="I8" s="38">
        <v>3</v>
      </c>
      <c r="J8" s="41">
        <f t="shared" si="0"/>
        <v>66.554761868087866</v>
      </c>
    </row>
  </sheetData>
  <mergeCells count="6">
    <mergeCell ref="A6:C6"/>
    <mergeCell ref="A7:C7"/>
    <mergeCell ref="A8:C8"/>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J7" sqref="J7"/>
    </sheetView>
  </sheetViews>
  <sheetFormatPr defaultRowHeight="12.75" x14ac:dyDescent="0.2"/>
  <cols>
    <col min="11" max="11" width="14.42578125" bestFit="1" customWidth="1"/>
  </cols>
  <sheetData>
    <row r="1" spans="1:14" ht="15.75" x14ac:dyDescent="0.25">
      <c r="A1" s="9" t="s">
        <v>0</v>
      </c>
      <c r="B1" s="8"/>
      <c r="C1" s="8"/>
      <c r="D1" s="8"/>
      <c r="E1" s="4"/>
      <c r="F1" s="4"/>
      <c r="G1" s="4"/>
      <c r="H1" s="4"/>
      <c r="I1" s="4"/>
    </row>
    <row r="2" spans="1:14" ht="15.75" x14ac:dyDescent="0.25">
      <c r="A2" s="4"/>
      <c r="B2" s="3"/>
      <c r="C2" s="3"/>
      <c r="D2" s="3"/>
      <c r="E2" s="3"/>
      <c r="F2" s="3"/>
      <c r="G2" s="3"/>
      <c r="H2" s="3"/>
      <c r="I2" s="3"/>
    </row>
    <row r="3" spans="1:14" x14ac:dyDescent="0.2">
      <c r="A3" s="56"/>
      <c r="B3" s="56"/>
      <c r="C3" s="56"/>
      <c r="D3" s="39" t="s">
        <v>6</v>
      </c>
      <c r="E3" s="39" t="s">
        <v>7</v>
      </c>
      <c r="F3" s="39" t="s">
        <v>8</v>
      </c>
      <c r="G3" s="39" t="s">
        <v>9</v>
      </c>
      <c r="H3" s="39" t="s">
        <v>10</v>
      </c>
      <c r="I3" s="39" t="s">
        <v>11</v>
      </c>
      <c r="J3" s="40" t="s">
        <v>25</v>
      </c>
      <c r="K3" s="6"/>
      <c r="L3" s="6"/>
      <c r="M3" s="6"/>
      <c r="N3" s="6"/>
    </row>
    <row r="4" spans="1:14" x14ac:dyDescent="0.2">
      <c r="A4" s="55" t="s">
        <v>27</v>
      </c>
      <c r="B4" s="55"/>
      <c r="C4" s="55"/>
      <c r="D4" s="38">
        <f>'Pricing Score Calculation'!E5</f>
        <v>34.615125773388932</v>
      </c>
      <c r="E4" s="42">
        <v>18</v>
      </c>
      <c r="F4" s="42">
        <v>3.4</v>
      </c>
      <c r="G4" s="42">
        <v>10.199999999999999</v>
      </c>
      <c r="H4" s="42">
        <v>3.4</v>
      </c>
      <c r="I4" s="42">
        <v>3.5</v>
      </c>
      <c r="J4" s="41">
        <f>SUM(D4:I4)</f>
        <v>73.115125773388939</v>
      </c>
      <c r="K4" s="7"/>
      <c r="L4" s="7"/>
      <c r="M4" s="7"/>
      <c r="N4" s="7"/>
    </row>
    <row r="5" spans="1:14" x14ac:dyDescent="0.2">
      <c r="A5" s="55" t="s">
        <v>28</v>
      </c>
      <c r="B5" s="55"/>
      <c r="C5" s="55"/>
      <c r="D5" s="38">
        <f>'Pricing Score Calculation'!E6</f>
        <v>50</v>
      </c>
      <c r="E5" s="42">
        <v>10</v>
      </c>
      <c r="F5" s="42">
        <v>1</v>
      </c>
      <c r="G5" s="42">
        <v>4.5</v>
      </c>
      <c r="H5" s="42">
        <v>1.4</v>
      </c>
      <c r="I5" s="42">
        <v>1</v>
      </c>
      <c r="J5" s="41">
        <f t="shared" ref="J5:J8" si="0">SUM(D5:I5)</f>
        <v>67.900000000000006</v>
      </c>
      <c r="K5" s="7"/>
      <c r="L5" s="7"/>
      <c r="M5" s="7"/>
      <c r="N5" s="7"/>
    </row>
    <row r="6" spans="1:14" x14ac:dyDescent="0.2">
      <c r="A6" s="55" t="s">
        <v>29</v>
      </c>
      <c r="B6" s="55"/>
      <c r="C6" s="55"/>
      <c r="D6" s="38">
        <f>'Pricing Score Calculation'!E7</f>
        <v>37.886389111289034</v>
      </c>
      <c r="E6" s="42">
        <v>18</v>
      </c>
      <c r="F6" s="42">
        <v>4.5</v>
      </c>
      <c r="G6" s="42">
        <v>13.200000000000001</v>
      </c>
      <c r="H6" s="42">
        <v>4.4000000000000004</v>
      </c>
      <c r="I6" s="42">
        <v>4.4000000000000004</v>
      </c>
      <c r="J6" s="41">
        <f t="shared" si="0"/>
        <v>82.386389111289049</v>
      </c>
      <c r="K6" s="7"/>
      <c r="L6" s="7"/>
      <c r="M6" s="7"/>
      <c r="N6" s="7"/>
    </row>
    <row r="7" spans="1:14" x14ac:dyDescent="0.2">
      <c r="A7" s="55" t="s">
        <v>30</v>
      </c>
      <c r="B7" s="55"/>
      <c r="C7" s="55"/>
      <c r="D7" s="38">
        <f>'Pricing Score Calculation'!E8</f>
        <v>31.481098740359542</v>
      </c>
      <c r="E7" s="42">
        <v>18</v>
      </c>
      <c r="F7" s="42">
        <v>4.4000000000000004</v>
      </c>
      <c r="G7" s="42">
        <v>12</v>
      </c>
      <c r="H7" s="42">
        <v>4</v>
      </c>
      <c r="I7" s="42">
        <v>3.5</v>
      </c>
      <c r="J7" s="41">
        <f t="shared" si="0"/>
        <v>73.381098740359533</v>
      </c>
      <c r="K7" s="7"/>
      <c r="L7" s="7"/>
      <c r="M7" s="7"/>
      <c r="N7" s="7"/>
    </row>
    <row r="8" spans="1:14" x14ac:dyDescent="0.2">
      <c r="A8" s="55" t="s">
        <v>31</v>
      </c>
      <c r="B8" s="55"/>
      <c r="C8" s="55"/>
      <c r="D8" s="38">
        <f>'Pricing Score Calculation'!E9</f>
        <v>45.554761868087859</v>
      </c>
      <c r="E8" s="42">
        <v>13.6</v>
      </c>
      <c r="F8" s="42">
        <v>3.5</v>
      </c>
      <c r="G8" s="42">
        <v>7.1999999999999993</v>
      </c>
      <c r="H8" s="42">
        <v>2.4</v>
      </c>
      <c r="I8" s="42">
        <v>3.4</v>
      </c>
      <c r="J8" s="41">
        <f t="shared" si="0"/>
        <v>75.654761868087874</v>
      </c>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row>
    <row r="21" spans="1:14" x14ac:dyDescent="0.2">
      <c r="A21" s="7"/>
      <c r="B21" s="7"/>
      <c r="C21" s="7"/>
      <c r="D21" s="7"/>
      <c r="E21" s="7"/>
      <c r="F21" s="7"/>
      <c r="G21" s="7"/>
      <c r="H21" s="7"/>
      <c r="I21" s="7"/>
      <c r="J21" s="7"/>
      <c r="K21" s="7"/>
      <c r="L21" s="7"/>
      <c r="M21" s="7"/>
    </row>
  </sheetData>
  <mergeCells count="6">
    <mergeCell ref="A8:C8"/>
    <mergeCell ref="A6:C6"/>
    <mergeCell ref="A7:C7"/>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J7" sqref="J7"/>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row>
    <row r="3" spans="1:14" x14ac:dyDescent="0.2">
      <c r="A3" s="56"/>
      <c r="B3" s="56"/>
      <c r="C3" s="56"/>
      <c r="D3" s="39" t="s">
        <v>6</v>
      </c>
      <c r="E3" s="39" t="s">
        <v>7</v>
      </c>
      <c r="F3" s="39" t="s">
        <v>8</v>
      </c>
      <c r="G3" s="39" t="s">
        <v>9</v>
      </c>
      <c r="H3" s="39" t="s">
        <v>10</v>
      </c>
      <c r="I3" s="39" t="s">
        <v>11</v>
      </c>
      <c r="J3" s="40" t="s">
        <v>25</v>
      </c>
      <c r="K3" s="6"/>
      <c r="L3" s="6"/>
      <c r="M3" s="6"/>
      <c r="N3" s="6"/>
    </row>
    <row r="4" spans="1:14" x14ac:dyDescent="0.2">
      <c r="A4" s="55" t="s">
        <v>27</v>
      </c>
      <c r="B4" s="55"/>
      <c r="C4" s="55"/>
      <c r="D4" s="38">
        <f>'Pricing Score Calculation'!E5</f>
        <v>34.615125773388932</v>
      </c>
      <c r="E4" s="43">
        <v>15.6</v>
      </c>
      <c r="F4" s="43">
        <v>3.4</v>
      </c>
      <c r="G4" s="43">
        <v>12.299999999999999</v>
      </c>
      <c r="H4" s="43">
        <v>2.4</v>
      </c>
      <c r="I4" s="43">
        <v>3.6</v>
      </c>
      <c r="J4" s="41">
        <f>SUM(D4:I4)</f>
        <v>71.915125773388937</v>
      </c>
      <c r="K4" s="7"/>
      <c r="L4" s="7"/>
      <c r="M4" s="7"/>
      <c r="N4" s="7"/>
    </row>
    <row r="5" spans="1:14" x14ac:dyDescent="0.2">
      <c r="A5" s="55" t="s">
        <v>28</v>
      </c>
      <c r="B5" s="55"/>
      <c r="C5" s="55"/>
      <c r="D5" s="38">
        <f>'Pricing Score Calculation'!E6</f>
        <v>50</v>
      </c>
      <c r="E5" s="43">
        <v>4</v>
      </c>
      <c r="F5" s="43">
        <v>1</v>
      </c>
      <c r="G5" s="43">
        <v>3</v>
      </c>
      <c r="H5" s="43">
        <v>1</v>
      </c>
      <c r="I5" s="43">
        <v>1</v>
      </c>
      <c r="J5" s="41">
        <f t="shared" ref="J5:J8" si="0">SUM(D5:I5)</f>
        <v>60</v>
      </c>
      <c r="K5" s="7"/>
      <c r="L5" s="7"/>
      <c r="M5" s="7"/>
      <c r="N5" s="7"/>
    </row>
    <row r="6" spans="1:14" x14ac:dyDescent="0.2">
      <c r="A6" s="55" t="s">
        <v>29</v>
      </c>
      <c r="B6" s="55"/>
      <c r="C6" s="55"/>
      <c r="D6" s="38">
        <f>'Pricing Score Calculation'!E7</f>
        <v>37.886389111289034</v>
      </c>
      <c r="E6" s="43">
        <v>13.6</v>
      </c>
      <c r="F6" s="43">
        <v>3.1</v>
      </c>
      <c r="G6" s="43">
        <v>11.7</v>
      </c>
      <c r="H6" s="43">
        <v>3.8</v>
      </c>
      <c r="I6" s="43">
        <v>3.7</v>
      </c>
      <c r="J6" s="41">
        <f t="shared" si="0"/>
        <v>73.78638911128904</v>
      </c>
      <c r="K6" s="7"/>
      <c r="L6" s="7"/>
      <c r="M6" s="7"/>
      <c r="N6" s="7"/>
    </row>
    <row r="7" spans="1:14" x14ac:dyDescent="0.2">
      <c r="A7" s="55" t="s">
        <v>30</v>
      </c>
      <c r="B7" s="55"/>
      <c r="C7" s="55"/>
      <c r="D7" s="38">
        <f>'Pricing Score Calculation'!E8</f>
        <v>31.481098740359542</v>
      </c>
      <c r="E7" s="43">
        <v>16.399999999999999</v>
      </c>
      <c r="F7" s="43">
        <v>4.2</v>
      </c>
      <c r="G7" s="43">
        <v>12</v>
      </c>
      <c r="H7" s="43">
        <v>4.0999999999999996</v>
      </c>
      <c r="I7" s="43">
        <v>4.4000000000000004</v>
      </c>
      <c r="J7" s="41">
        <f t="shared" si="0"/>
        <v>72.58109874035955</v>
      </c>
      <c r="K7" s="7"/>
      <c r="L7" s="7"/>
      <c r="M7" s="7"/>
      <c r="N7" s="7"/>
    </row>
    <row r="8" spans="1:14" x14ac:dyDescent="0.2">
      <c r="A8" s="55" t="s">
        <v>31</v>
      </c>
      <c r="B8" s="55"/>
      <c r="C8" s="55"/>
      <c r="D8" s="38">
        <f>'Pricing Score Calculation'!E9</f>
        <v>45.554761868087859</v>
      </c>
      <c r="E8" s="43">
        <v>15.6</v>
      </c>
      <c r="F8" s="43">
        <v>2.4</v>
      </c>
      <c r="G8" s="43">
        <v>12</v>
      </c>
      <c r="H8" s="43">
        <v>4.3</v>
      </c>
      <c r="I8" s="43">
        <v>3.8</v>
      </c>
      <c r="J8" s="41">
        <f t="shared" si="0"/>
        <v>83.65476186808786</v>
      </c>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row>
    <row r="21" spans="1:14" x14ac:dyDescent="0.2">
      <c r="A21" s="7"/>
      <c r="B21" s="7"/>
      <c r="C21" s="7"/>
      <c r="D21" s="7"/>
      <c r="E21" s="7"/>
      <c r="F21" s="7"/>
      <c r="G21" s="7"/>
      <c r="H21" s="7"/>
      <c r="I21" s="7"/>
      <c r="J21" s="7"/>
      <c r="K21" s="7"/>
      <c r="L21" s="7"/>
      <c r="M21" s="7"/>
    </row>
  </sheetData>
  <mergeCells count="6">
    <mergeCell ref="A8:C8"/>
    <mergeCell ref="A6:C6"/>
    <mergeCell ref="A7:C7"/>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J4" sqref="J4"/>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c r="J2" s="3"/>
    </row>
    <row r="3" spans="1:14" x14ac:dyDescent="0.2">
      <c r="A3" s="56"/>
      <c r="B3" s="56"/>
      <c r="C3" s="56"/>
      <c r="D3" s="39" t="s">
        <v>6</v>
      </c>
      <c r="E3" s="39" t="s">
        <v>7</v>
      </c>
      <c r="F3" s="39" t="s">
        <v>8</v>
      </c>
      <c r="G3" s="39" t="s">
        <v>9</v>
      </c>
      <c r="H3" s="39" t="s">
        <v>10</v>
      </c>
      <c r="I3" s="39" t="s">
        <v>11</v>
      </c>
      <c r="J3" s="40" t="s">
        <v>25</v>
      </c>
      <c r="K3" s="6"/>
      <c r="L3" s="6"/>
      <c r="M3" s="6"/>
      <c r="N3" s="6"/>
    </row>
    <row r="4" spans="1:14" x14ac:dyDescent="0.2">
      <c r="A4" s="55" t="s">
        <v>27</v>
      </c>
      <c r="B4" s="55"/>
      <c r="C4" s="55"/>
      <c r="D4" s="38">
        <f>'Pricing Score Calculation'!E5</f>
        <v>34.615125773388932</v>
      </c>
      <c r="E4" s="44">
        <v>15.6</v>
      </c>
      <c r="F4" s="44">
        <v>3.6</v>
      </c>
      <c r="G4" s="44">
        <v>9.8999999999999986</v>
      </c>
      <c r="H4" s="44">
        <v>3.5</v>
      </c>
      <c r="I4" s="44">
        <v>3.2</v>
      </c>
      <c r="J4" s="41">
        <f>SUM(D4:I4)</f>
        <v>70.415125773388937</v>
      </c>
      <c r="K4" s="7"/>
      <c r="L4" s="7"/>
      <c r="M4" s="7"/>
      <c r="N4" s="7"/>
    </row>
    <row r="5" spans="1:14" x14ac:dyDescent="0.2">
      <c r="A5" s="55" t="s">
        <v>28</v>
      </c>
      <c r="B5" s="55"/>
      <c r="C5" s="55"/>
      <c r="D5" s="38">
        <f>'Pricing Score Calculation'!E6</f>
        <v>50</v>
      </c>
      <c r="E5" s="44">
        <v>10</v>
      </c>
      <c r="F5" s="44">
        <v>2.5</v>
      </c>
      <c r="G5" s="44">
        <v>7.1999999999999993</v>
      </c>
      <c r="H5" s="44">
        <v>2.5</v>
      </c>
      <c r="I5" s="44">
        <v>2.2999999999999998</v>
      </c>
      <c r="J5" s="41">
        <f t="shared" ref="J5:J8" si="0">SUM(D5:I5)</f>
        <v>74.5</v>
      </c>
      <c r="K5" s="7"/>
      <c r="L5" s="7"/>
      <c r="M5" s="7"/>
      <c r="N5" s="7"/>
    </row>
    <row r="6" spans="1:14" x14ac:dyDescent="0.2">
      <c r="A6" s="55" t="s">
        <v>29</v>
      </c>
      <c r="B6" s="55"/>
      <c r="C6" s="55"/>
      <c r="D6" s="38">
        <f>'Pricing Score Calculation'!E7</f>
        <v>37.886389111289034</v>
      </c>
      <c r="E6" s="44">
        <v>19.600000000000001</v>
      </c>
      <c r="F6" s="44">
        <v>4.8</v>
      </c>
      <c r="G6" s="44">
        <v>14.399999999999999</v>
      </c>
      <c r="H6" s="44">
        <v>4.7</v>
      </c>
      <c r="I6" s="44">
        <v>5</v>
      </c>
      <c r="J6" s="41">
        <f t="shared" si="0"/>
        <v>86.386389111289034</v>
      </c>
      <c r="K6" s="7"/>
      <c r="L6" s="7"/>
      <c r="M6" s="7"/>
      <c r="N6" s="7"/>
    </row>
    <row r="7" spans="1:14" x14ac:dyDescent="0.2">
      <c r="A7" s="55" t="s">
        <v>30</v>
      </c>
      <c r="B7" s="55"/>
      <c r="C7" s="55"/>
      <c r="D7" s="38">
        <f>'Pricing Score Calculation'!E8</f>
        <v>31.481098740359542</v>
      </c>
      <c r="E7" s="44">
        <v>14.8</v>
      </c>
      <c r="F7" s="44">
        <v>3.8</v>
      </c>
      <c r="G7" s="44">
        <v>10.199999999999999</v>
      </c>
      <c r="H7" s="44">
        <v>3.3</v>
      </c>
      <c r="I7" s="44">
        <v>3.4</v>
      </c>
      <c r="J7" s="41">
        <f t="shared" si="0"/>
        <v>66.981098740359542</v>
      </c>
      <c r="K7" s="7"/>
      <c r="L7" s="7"/>
      <c r="M7" s="7"/>
      <c r="N7" s="7"/>
    </row>
    <row r="8" spans="1:14" x14ac:dyDescent="0.2">
      <c r="A8" s="55" t="s">
        <v>31</v>
      </c>
      <c r="B8" s="55"/>
      <c r="C8" s="55"/>
      <c r="D8" s="38">
        <f>'Pricing Score Calculation'!E9</f>
        <v>45.554761868087859</v>
      </c>
      <c r="E8" s="44">
        <v>12.8</v>
      </c>
      <c r="F8" s="44">
        <v>3.1</v>
      </c>
      <c r="G8" s="44">
        <v>9.6000000000000014</v>
      </c>
      <c r="H8" s="44">
        <v>2.9</v>
      </c>
      <c r="I8" s="44">
        <v>3.3</v>
      </c>
      <c r="J8" s="41">
        <f t="shared" si="0"/>
        <v>77.254761868087868</v>
      </c>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row>
    <row r="21" spans="1:14" x14ac:dyDescent="0.2">
      <c r="A21" s="7"/>
      <c r="B21" s="7"/>
      <c r="C21" s="7"/>
      <c r="D21" s="7"/>
      <c r="E21" s="7"/>
      <c r="F21" s="7"/>
      <c r="G21" s="7"/>
      <c r="H21" s="7"/>
      <c r="I21" s="7"/>
      <c r="J21" s="7"/>
      <c r="K21" s="7"/>
      <c r="L21" s="7"/>
      <c r="M21" s="7"/>
    </row>
  </sheetData>
  <mergeCells count="6">
    <mergeCell ref="A8:C8"/>
    <mergeCell ref="A6:C6"/>
    <mergeCell ref="A7:C7"/>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J4" sqref="J4"/>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56"/>
      <c r="B3" s="56"/>
      <c r="C3" s="56"/>
      <c r="D3" s="39" t="s">
        <v>6</v>
      </c>
      <c r="E3" s="39" t="s">
        <v>7</v>
      </c>
      <c r="F3" s="39" t="s">
        <v>8</v>
      </c>
      <c r="G3" s="39" t="s">
        <v>9</v>
      </c>
      <c r="H3" s="39" t="s">
        <v>10</v>
      </c>
      <c r="I3" s="39" t="s">
        <v>11</v>
      </c>
      <c r="J3" s="40" t="s">
        <v>25</v>
      </c>
      <c r="K3" s="6"/>
      <c r="L3" s="6"/>
      <c r="M3" s="6"/>
      <c r="N3" s="6"/>
      <c r="O3" s="7"/>
    </row>
    <row r="4" spans="1:15" x14ac:dyDescent="0.2">
      <c r="A4" s="55" t="s">
        <v>27</v>
      </c>
      <c r="B4" s="55"/>
      <c r="C4" s="55"/>
      <c r="D4" s="38">
        <f>'Pricing Score Calculation'!E5</f>
        <v>34.615125773388932</v>
      </c>
      <c r="E4" s="54">
        <v>10</v>
      </c>
      <c r="F4" s="54">
        <v>3</v>
      </c>
      <c r="G4" s="54">
        <v>6</v>
      </c>
      <c r="H4" s="54">
        <v>3</v>
      </c>
      <c r="I4" s="54">
        <v>4</v>
      </c>
      <c r="J4" s="41">
        <f>SUM(D4:I4)</f>
        <v>60.615125773388932</v>
      </c>
      <c r="K4" s="7"/>
      <c r="L4" s="7"/>
      <c r="M4" s="7"/>
      <c r="N4" s="7"/>
      <c r="O4" s="7"/>
    </row>
    <row r="5" spans="1:15" x14ac:dyDescent="0.2">
      <c r="A5" s="55" t="s">
        <v>28</v>
      </c>
      <c r="B5" s="55"/>
      <c r="C5" s="55"/>
      <c r="D5" s="38">
        <f>'Pricing Score Calculation'!E6</f>
        <v>50</v>
      </c>
      <c r="E5" s="54">
        <v>4</v>
      </c>
      <c r="F5" s="54">
        <v>1</v>
      </c>
      <c r="G5" s="54">
        <v>3</v>
      </c>
      <c r="H5" s="54">
        <v>1</v>
      </c>
      <c r="I5" s="54">
        <v>1</v>
      </c>
      <c r="J5" s="41">
        <f t="shared" ref="J5:J8" si="0">SUM(D5:I5)</f>
        <v>60</v>
      </c>
      <c r="K5" s="7"/>
      <c r="L5" s="7"/>
      <c r="M5" s="7"/>
      <c r="N5" s="7"/>
      <c r="O5" s="7"/>
    </row>
    <row r="6" spans="1:15" x14ac:dyDescent="0.2">
      <c r="A6" s="55" t="s">
        <v>29</v>
      </c>
      <c r="B6" s="55"/>
      <c r="C6" s="55"/>
      <c r="D6" s="38">
        <f>'Pricing Score Calculation'!E7</f>
        <v>37.886389111289034</v>
      </c>
      <c r="E6" s="54">
        <v>12</v>
      </c>
      <c r="F6" s="54">
        <v>3.5</v>
      </c>
      <c r="G6" s="54">
        <v>9</v>
      </c>
      <c r="H6" s="54">
        <v>3</v>
      </c>
      <c r="I6" s="54">
        <v>3</v>
      </c>
      <c r="J6" s="41">
        <f t="shared" si="0"/>
        <v>68.386389111289034</v>
      </c>
      <c r="K6" s="7"/>
      <c r="L6" s="7"/>
      <c r="M6" s="7"/>
      <c r="N6" s="7"/>
      <c r="O6" s="7"/>
    </row>
    <row r="7" spans="1:15" x14ac:dyDescent="0.2">
      <c r="A7" s="55" t="s">
        <v>30</v>
      </c>
      <c r="B7" s="55"/>
      <c r="C7" s="55"/>
      <c r="D7" s="38">
        <f>'Pricing Score Calculation'!E8</f>
        <v>31.481098740359542</v>
      </c>
      <c r="E7" s="54">
        <v>20</v>
      </c>
      <c r="F7" s="54">
        <v>4</v>
      </c>
      <c r="G7" s="54">
        <v>13.5</v>
      </c>
      <c r="H7" s="54">
        <v>3.5</v>
      </c>
      <c r="I7" s="54">
        <v>4.5</v>
      </c>
      <c r="J7" s="41">
        <f t="shared" si="0"/>
        <v>76.981098740359542</v>
      </c>
      <c r="K7" s="7"/>
      <c r="L7" s="7"/>
      <c r="M7" s="7"/>
      <c r="N7" s="7"/>
      <c r="O7" s="7"/>
    </row>
    <row r="8" spans="1:15" x14ac:dyDescent="0.2">
      <c r="A8" s="55" t="s">
        <v>31</v>
      </c>
      <c r="B8" s="55"/>
      <c r="C8" s="55"/>
      <c r="D8" s="38">
        <f>'Pricing Score Calculation'!E9</f>
        <v>45.554761868087859</v>
      </c>
      <c r="E8" s="54">
        <v>12</v>
      </c>
      <c r="F8" s="54">
        <v>3</v>
      </c>
      <c r="G8" s="54">
        <v>6</v>
      </c>
      <c r="H8" s="54">
        <v>2</v>
      </c>
      <c r="I8" s="54">
        <v>2</v>
      </c>
      <c r="J8" s="41">
        <f t="shared" si="0"/>
        <v>70.554761868087866</v>
      </c>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row>
    <row r="11" spans="1:15" x14ac:dyDescent="0.2">
      <c r="A11" s="7"/>
      <c r="B11" s="7"/>
      <c r="C11" s="7"/>
      <c r="D11" s="7"/>
      <c r="E11" s="7"/>
      <c r="F11" s="7"/>
      <c r="G11" s="7"/>
      <c r="H11" s="7"/>
      <c r="I11" s="7"/>
      <c r="J11" s="7"/>
      <c r="K11" s="7"/>
      <c r="L11" s="7"/>
      <c r="M11" s="7"/>
      <c r="N11" s="7"/>
    </row>
    <row r="12" spans="1:15" x14ac:dyDescent="0.2">
      <c r="A12" s="7"/>
      <c r="B12" s="7"/>
      <c r="C12" s="7"/>
      <c r="D12" s="7"/>
      <c r="E12" s="7"/>
      <c r="F12" s="7"/>
      <c r="G12" s="7"/>
      <c r="H12" s="7"/>
      <c r="I12" s="7"/>
      <c r="J12" s="7"/>
      <c r="K12" s="7"/>
      <c r="L12" s="7"/>
      <c r="M12" s="7"/>
      <c r="N12" s="7"/>
    </row>
    <row r="13" spans="1:15" x14ac:dyDescent="0.2">
      <c r="A13" s="7"/>
      <c r="B13" s="7"/>
      <c r="C13" s="7"/>
      <c r="D13" s="7"/>
      <c r="E13" s="7"/>
      <c r="F13" s="7"/>
      <c r="G13" s="7"/>
      <c r="H13" s="7"/>
      <c r="I13" s="7"/>
      <c r="J13" s="7"/>
      <c r="K13" s="7"/>
      <c r="L13" s="7"/>
      <c r="M13" s="7"/>
      <c r="N13" s="7"/>
    </row>
    <row r="14" spans="1:15" x14ac:dyDescent="0.2">
      <c r="A14" s="7"/>
      <c r="B14" s="7"/>
      <c r="C14" s="7"/>
      <c r="D14" s="7"/>
      <c r="E14" s="7"/>
      <c r="F14" s="7"/>
      <c r="G14" s="7"/>
      <c r="H14" s="7"/>
      <c r="I14" s="7"/>
      <c r="J14" s="7"/>
      <c r="K14" s="7"/>
      <c r="L14" s="7"/>
      <c r="M14" s="7"/>
      <c r="N14" s="7"/>
    </row>
    <row r="15" spans="1:15" x14ac:dyDescent="0.2">
      <c r="A15" s="7"/>
      <c r="B15" s="7"/>
      <c r="C15" s="7"/>
      <c r="D15" s="7"/>
      <c r="E15" s="7"/>
      <c r="F15" s="7"/>
      <c r="G15" s="7"/>
      <c r="H15" s="7"/>
      <c r="I15" s="7"/>
      <c r="J15" s="7"/>
      <c r="K15" s="7"/>
      <c r="L15" s="7"/>
      <c r="M15" s="7"/>
      <c r="N15" s="7"/>
    </row>
    <row r="16" spans="1:15"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row>
    <row r="21" spans="1:14" x14ac:dyDescent="0.2">
      <c r="A21" s="7"/>
      <c r="B21" s="7"/>
      <c r="C21" s="7"/>
      <c r="D21" s="7"/>
      <c r="E21" s="7"/>
      <c r="F21" s="7"/>
      <c r="G21" s="7"/>
      <c r="H21" s="7"/>
      <c r="I21" s="7"/>
      <c r="J21" s="7"/>
      <c r="K21" s="7"/>
      <c r="L21" s="7"/>
      <c r="M21" s="7"/>
    </row>
  </sheetData>
  <mergeCells count="6">
    <mergeCell ref="A8:C8"/>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workbookViewId="0">
      <selection activeCell="E5" sqref="E5:I5"/>
    </sheetView>
  </sheetViews>
  <sheetFormatPr defaultColWidth="9.140625" defaultRowHeight="12.75" x14ac:dyDescent="0.2"/>
  <cols>
    <col min="1" max="9" width="9.140625" style="7"/>
    <col min="10" max="10" width="9.85546875" style="7" bestFit="1" customWidth="1"/>
    <col min="11" max="11" width="14.42578125" style="7" bestFit="1" customWidth="1"/>
    <col min="12" max="16384" width="9.140625" style="7"/>
  </cols>
  <sheetData>
    <row r="1" spans="1:14" ht="15.75" x14ac:dyDescent="0.25">
      <c r="A1" s="9" t="s">
        <v>0</v>
      </c>
      <c r="B1" s="8"/>
      <c r="C1" s="8"/>
      <c r="D1" s="8"/>
      <c r="E1" s="4"/>
      <c r="F1" s="4"/>
      <c r="G1" s="4"/>
      <c r="H1" s="4"/>
      <c r="I1" s="4"/>
    </row>
    <row r="2" spans="1:14" ht="15.75" x14ac:dyDescent="0.25">
      <c r="A2" s="4"/>
      <c r="B2" s="3"/>
      <c r="C2" s="3"/>
      <c r="D2" s="3"/>
      <c r="E2" s="3"/>
      <c r="F2" s="3"/>
      <c r="G2" s="3"/>
      <c r="H2" s="3"/>
      <c r="I2" s="3"/>
      <c r="J2" s="3"/>
    </row>
    <row r="3" spans="1:14" x14ac:dyDescent="0.2">
      <c r="A3" s="56"/>
      <c r="B3" s="56"/>
      <c r="C3" s="56"/>
      <c r="D3" s="39" t="s">
        <v>6</v>
      </c>
      <c r="E3" s="39" t="s">
        <v>7</v>
      </c>
      <c r="F3" s="39" t="s">
        <v>8</v>
      </c>
      <c r="G3" s="39" t="s">
        <v>9</v>
      </c>
      <c r="H3" s="39" t="s">
        <v>10</v>
      </c>
      <c r="I3" s="39" t="s">
        <v>11</v>
      </c>
      <c r="J3" s="40" t="s">
        <v>25</v>
      </c>
      <c r="K3" s="6"/>
      <c r="L3" s="6"/>
      <c r="M3" s="6"/>
      <c r="N3" s="6"/>
    </row>
    <row r="4" spans="1:14" x14ac:dyDescent="0.2">
      <c r="A4" s="55" t="s">
        <v>27</v>
      </c>
      <c r="B4" s="55"/>
      <c r="C4" s="55"/>
      <c r="D4" s="38">
        <f>'Pricing Score Calculation'!E5</f>
        <v>34.615125773388932</v>
      </c>
      <c r="E4" s="45">
        <v>16</v>
      </c>
      <c r="F4" s="45">
        <v>4</v>
      </c>
      <c r="G4" s="45">
        <v>12</v>
      </c>
      <c r="H4" s="45">
        <v>2</v>
      </c>
      <c r="I4" s="45">
        <v>5</v>
      </c>
      <c r="J4" s="41">
        <f>SUM(D4:I4)</f>
        <v>73.615125773388939</v>
      </c>
    </row>
    <row r="5" spans="1:14" x14ac:dyDescent="0.2">
      <c r="A5" s="55" t="s">
        <v>28</v>
      </c>
      <c r="B5" s="55"/>
      <c r="C5" s="55"/>
      <c r="D5" s="38">
        <f>'Pricing Score Calculation'!E6</f>
        <v>50</v>
      </c>
      <c r="E5" s="45">
        <v>16</v>
      </c>
      <c r="F5" s="45">
        <v>2</v>
      </c>
      <c r="G5" s="45">
        <v>9</v>
      </c>
      <c r="H5" s="45">
        <v>2</v>
      </c>
      <c r="I5" s="45">
        <v>3</v>
      </c>
      <c r="J5" s="41">
        <f t="shared" ref="J5:J8" si="0">SUM(D5:I5)</f>
        <v>82</v>
      </c>
    </row>
    <row r="6" spans="1:14" x14ac:dyDescent="0.2">
      <c r="A6" s="55" t="s">
        <v>29</v>
      </c>
      <c r="B6" s="55"/>
      <c r="C6" s="55"/>
      <c r="D6" s="38">
        <f>'Pricing Score Calculation'!E7</f>
        <v>37.886389111289034</v>
      </c>
      <c r="E6" s="45">
        <v>16</v>
      </c>
      <c r="F6" s="45">
        <v>3</v>
      </c>
      <c r="G6" s="45">
        <v>12</v>
      </c>
      <c r="H6" s="45">
        <v>5</v>
      </c>
      <c r="I6" s="45">
        <v>4</v>
      </c>
      <c r="J6" s="41">
        <f t="shared" si="0"/>
        <v>77.886389111289034</v>
      </c>
    </row>
    <row r="7" spans="1:14" x14ac:dyDescent="0.2">
      <c r="A7" s="55" t="s">
        <v>30</v>
      </c>
      <c r="B7" s="55"/>
      <c r="C7" s="55"/>
      <c r="D7" s="38">
        <f>'Pricing Score Calculation'!E8</f>
        <v>31.481098740359542</v>
      </c>
      <c r="E7" s="45">
        <v>20</v>
      </c>
      <c r="F7" s="45">
        <v>5</v>
      </c>
      <c r="G7" s="45">
        <v>12</v>
      </c>
      <c r="H7" s="45">
        <v>4</v>
      </c>
      <c r="I7" s="45">
        <v>5</v>
      </c>
      <c r="J7" s="41">
        <f t="shared" si="0"/>
        <v>77.481098740359542</v>
      </c>
    </row>
    <row r="8" spans="1:14" x14ac:dyDescent="0.2">
      <c r="A8" s="55" t="s">
        <v>31</v>
      </c>
      <c r="B8" s="55"/>
      <c r="C8" s="55"/>
      <c r="D8" s="38">
        <f>'Pricing Score Calculation'!E9</f>
        <v>45.554761868087859</v>
      </c>
      <c r="E8" s="45">
        <v>16</v>
      </c>
      <c r="F8" s="45">
        <v>2</v>
      </c>
      <c r="G8" s="45">
        <v>15</v>
      </c>
      <c r="H8" s="45">
        <v>4</v>
      </c>
      <c r="I8" s="45">
        <v>3</v>
      </c>
      <c r="J8" s="41">
        <f t="shared" si="0"/>
        <v>85.554761868087866</v>
      </c>
    </row>
  </sheetData>
  <mergeCells count="6">
    <mergeCell ref="A8:C8"/>
    <mergeCell ref="A3:C3"/>
    <mergeCell ref="A4:C4"/>
    <mergeCell ref="A5:C5"/>
    <mergeCell ref="A6:C6"/>
    <mergeCell ref="A7: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9"/>
  <sheetViews>
    <sheetView workbookViewId="0">
      <selection activeCell="G2" sqref="G2:P4"/>
    </sheetView>
  </sheetViews>
  <sheetFormatPr defaultColWidth="9.140625"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61" t="s">
        <v>23</v>
      </c>
      <c r="B1" s="61"/>
      <c r="C1" s="33"/>
      <c r="D1" s="33"/>
      <c r="E1" s="33"/>
    </row>
    <row r="2" spans="1:16" x14ac:dyDescent="0.2">
      <c r="A2" s="63" t="s">
        <v>17</v>
      </c>
      <c r="B2" s="66" t="s">
        <v>18</v>
      </c>
      <c r="C2" s="69" t="s">
        <v>21</v>
      </c>
      <c r="D2" s="69" t="s">
        <v>19</v>
      </c>
      <c r="E2" s="69" t="s">
        <v>20</v>
      </c>
      <c r="G2" s="62" t="s">
        <v>33</v>
      </c>
      <c r="H2" s="62"/>
      <c r="I2" s="62"/>
      <c r="J2" s="62"/>
      <c r="K2" s="62"/>
      <c r="L2" s="62"/>
      <c r="M2" s="62"/>
      <c r="N2" s="62"/>
      <c r="O2" s="62"/>
      <c r="P2" s="62"/>
    </row>
    <row r="3" spans="1:16" x14ac:dyDescent="0.2">
      <c r="A3" s="64"/>
      <c r="B3" s="67"/>
      <c r="C3" s="70"/>
      <c r="D3" s="70"/>
      <c r="E3" s="70"/>
      <c r="G3" s="62"/>
      <c r="H3" s="62"/>
      <c r="I3" s="62"/>
      <c r="J3" s="62"/>
      <c r="K3" s="62"/>
      <c r="L3" s="62"/>
      <c r="M3" s="62"/>
      <c r="N3" s="62"/>
      <c r="O3" s="62"/>
      <c r="P3" s="62"/>
    </row>
    <row r="4" spans="1:16" ht="13.5" thickBot="1" x14ac:dyDescent="0.25">
      <c r="A4" s="65"/>
      <c r="B4" s="68"/>
      <c r="C4" s="71"/>
      <c r="D4" s="71"/>
      <c r="E4" s="71"/>
      <c r="G4" s="62"/>
      <c r="H4" s="62"/>
      <c r="I4" s="62"/>
      <c r="J4" s="62"/>
      <c r="K4" s="62"/>
      <c r="L4" s="62"/>
      <c r="M4" s="62"/>
      <c r="N4" s="62"/>
      <c r="O4" s="62"/>
      <c r="P4" s="62"/>
    </row>
    <row r="5" spans="1:16" x14ac:dyDescent="0.2">
      <c r="A5" s="23" t="str">
        <f>'Evaluator 6'!A4:C4</f>
        <v>Atlas Universal</v>
      </c>
      <c r="B5" s="35">
        <v>4101106</v>
      </c>
      <c r="C5" s="57">
        <v>50</v>
      </c>
      <c r="D5" s="59">
        <f>MIN(B5:B9)</f>
        <v>2839206</v>
      </c>
      <c r="E5" s="25">
        <f>$C$5*($D$5/B5)</f>
        <v>34.615125773388932</v>
      </c>
    </row>
    <row r="6" spans="1:16" x14ac:dyDescent="0.2">
      <c r="A6" s="23" t="str">
        <f>'Evaluator 6'!A5:C5</f>
        <v>Chamberlin</v>
      </c>
      <c r="B6" s="35">
        <v>2839206</v>
      </c>
      <c r="C6" s="58"/>
      <c r="D6" s="60"/>
      <c r="E6" s="25">
        <f t="shared" ref="E6:E9" si="0">$C$5*($D$5/B6)</f>
        <v>50</v>
      </c>
    </row>
    <row r="7" spans="1:16" x14ac:dyDescent="0.2">
      <c r="A7" s="23" t="str">
        <f>'Evaluator 6'!A6:C6</f>
        <v>D7</v>
      </c>
      <c r="B7" s="35">
        <v>3747000</v>
      </c>
      <c r="C7" s="58"/>
      <c r="D7" s="60"/>
      <c r="E7" s="25">
        <f t="shared" si="0"/>
        <v>37.886389111289034</v>
      </c>
    </row>
    <row r="8" spans="1:16" x14ac:dyDescent="0.2">
      <c r="A8" s="23" t="str">
        <f>'Evaluator 6'!A7:C7</f>
        <v>JR Jones</v>
      </c>
      <c r="B8" s="35">
        <v>4509382</v>
      </c>
      <c r="C8" s="58"/>
      <c r="D8" s="60"/>
      <c r="E8" s="25">
        <f t="shared" si="0"/>
        <v>31.481098740359542</v>
      </c>
      <c r="I8" s="34"/>
      <c r="J8" s="34"/>
      <c r="K8" s="34"/>
      <c r="L8" s="34"/>
      <c r="M8" s="34"/>
      <c r="N8" s="34"/>
      <c r="O8" s="34"/>
    </row>
    <row r="9" spans="1:16" x14ac:dyDescent="0.2">
      <c r="A9" s="23" t="str">
        <f>'Evaluator 6'!A8:C8</f>
        <v>Vogler</v>
      </c>
      <c r="B9" s="35">
        <v>3116256</v>
      </c>
      <c r="C9" s="58"/>
      <c r="D9" s="60"/>
      <c r="E9" s="25">
        <f t="shared" si="0"/>
        <v>45.554761868087859</v>
      </c>
      <c r="I9" s="34"/>
      <c r="J9" s="34"/>
      <c r="K9" s="34"/>
      <c r="L9" s="34"/>
      <c r="M9" s="34"/>
      <c r="N9" s="34"/>
      <c r="O9" s="34"/>
    </row>
  </sheetData>
  <mergeCells count="9">
    <mergeCell ref="C5:C9"/>
    <mergeCell ref="D5:D9"/>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heetViews>
  <sheetFormatPr defaultColWidth="9.140625" defaultRowHeight="15" x14ac:dyDescent="0.2"/>
  <cols>
    <col min="1" max="1" width="33" style="12" customWidth="1"/>
    <col min="2" max="3" width="7" style="12" bestFit="1" customWidth="1"/>
    <col min="4" max="7" width="7.7109375" style="12" customWidth="1"/>
    <col min="8" max="8" width="8.85546875" style="12" customWidth="1"/>
    <col min="9" max="9" width="7.5703125" style="12" customWidth="1"/>
    <col min="10" max="10" width="8.28515625" style="12" customWidth="1"/>
    <col min="11" max="14" width="4.140625" style="12" bestFit="1" customWidth="1"/>
    <col min="15" max="16" width="4.140625" style="12" customWidth="1"/>
    <col min="17" max="17" width="7.140625" style="12" bestFit="1" customWidth="1"/>
    <col min="18" max="16384" width="9.140625" style="12"/>
  </cols>
  <sheetData>
    <row r="1" spans="1:18" ht="15.75" x14ac:dyDescent="0.25">
      <c r="A1" s="10" t="s">
        <v>12</v>
      </c>
      <c r="B1" s="11"/>
      <c r="C1" s="10"/>
      <c r="D1" s="10"/>
      <c r="E1" s="10"/>
      <c r="F1" s="10"/>
      <c r="G1" s="10"/>
      <c r="H1" s="10"/>
      <c r="I1" s="10"/>
    </row>
    <row r="2" spans="1:18" ht="6" customHeight="1" x14ac:dyDescent="0.25">
      <c r="A2" s="10"/>
      <c r="B2" s="11"/>
      <c r="C2" s="10"/>
      <c r="D2" s="10"/>
      <c r="E2" s="10"/>
      <c r="F2" s="10"/>
      <c r="G2" s="10"/>
      <c r="H2" s="10"/>
      <c r="I2" s="10"/>
    </row>
    <row r="3" spans="1:18" ht="15.75" x14ac:dyDescent="0.25">
      <c r="A3" s="72" t="s">
        <v>32</v>
      </c>
      <c r="B3" s="72"/>
      <c r="C3" s="72"/>
      <c r="D3" s="72"/>
      <c r="E3" s="72"/>
      <c r="F3" s="72"/>
      <c r="G3" s="72"/>
      <c r="H3" s="72"/>
      <c r="I3" s="72"/>
    </row>
    <row r="4" spans="1:18" x14ac:dyDescent="0.2">
      <c r="A4" s="11"/>
      <c r="B4" s="11"/>
      <c r="C4" s="11"/>
      <c r="D4" s="11"/>
      <c r="E4" s="11"/>
      <c r="F4" s="11"/>
      <c r="G4" s="11"/>
      <c r="H4" s="13"/>
      <c r="I4" s="13"/>
    </row>
    <row r="5" spans="1:18" ht="15.75" x14ac:dyDescent="0.25">
      <c r="H5" s="24" t="s">
        <v>22</v>
      </c>
      <c r="I5" s="14"/>
      <c r="J5" s="24"/>
      <c r="K5" s="14"/>
      <c r="Q5" s="73" t="s">
        <v>15</v>
      </c>
      <c r="R5" s="73"/>
    </row>
    <row r="6" spans="1:18" s="17" customFormat="1" ht="135" customHeight="1" x14ac:dyDescent="0.2">
      <c r="A6" s="15"/>
      <c r="B6" s="16" t="s">
        <v>1</v>
      </c>
      <c r="C6" s="16" t="s">
        <v>2</v>
      </c>
      <c r="D6" s="16" t="s">
        <v>3</v>
      </c>
      <c r="E6" s="16" t="s">
        <v>4</v>
      </c>
      <c r="F6" s="16" t="s">
        <v>5</v>
      </c>
      <c r="G6" s="16" t="s">
        <v>26</v>
      </c>
      <c r="H6" s="28" t="s">
        <v>16</v>
      </c>
      <c r="J6" s="12"/>
      <c r="K6" s="16" t="str">
        <f t="shared" ref="K6:P6" si="0">B6</f>
        <v>Evaluator 1</v>
      </c>
      <c r="L6" s="16" t="str">
        <f t="shared" si="0"/>
        <v>Evaluator 2</v>
      </c>
      <c r="M6" s="16" t="str">
        <f t="shared" si="0"/>
        <v>Evaluator 3</v>
      </c>
      <c r="N6" s="16" t="str">
        <f t="shared" si="0"/>
        <v>Evaluator 4</v>
      </c>
      <c r="O6" s="16" t="str">
        <f t="shared" si="0"/>
        <v>Evaluator 5</v>
      </c>
      <c r="P6" s="16" t="str">
        <f t="shared" si="0"/>
        <v>Evaluator 6</v>
      </c>
      <c r="Q6" s="28" t="s">
        <v>24</v>
      </c>
      <c r="R6" s="22" t="s">
        <v>14</v>
      </c>
    </row>
    <row r="7" spans="1:18" ht="16.5" customHeight="1" x14ac:dyDescent="0.2">
      <c r="A7" s="19" t="str">
        <f>'Evaluator 1'!A4:C4</f>
        <v>Atlas Universal</v>
      </c>
      <c r="B7" s="36">
        <f>'Evaluator 1'!J4</f>
        <v>51.615125773388932</v>
      </c>
      <c r="C7" s="36">
        <f>'Evaluator 2'!J4</f>
        <v>73.115125773388939</v>
      </c>
      <c r="D7" s="36">
        <f>'Evaluator 3'!J4</f>
        <v>71.915125773388937</v>
      </c>
      <c r="E7" s="36">
        <f>'Evaluator 4'!J4</f>
        <v>70.415125773388937</v>
      </c>
      <c r="F7" s="36">
        <f>'Evaluator 5'!J4</f>
        <v>60.615125773388932</v>
      </c>
      <c r="G7" s="36">
        <f>'Evaluator 6'!J4</f>
        <v>73.615125773388939</v>
      </c>
      <c r="H7" s="29">
        <f>AVERAGE(B7:G7)</f>
        <v>66.881792440055605</v>
      </c>
      <c r="I7" s="26"/>
      <c r="J7" s="26"/>
      <c r="K7" s="18">
        <f>RANK(B7,$B$7:$B$11,0)</f>
        <v>5</v>
      </c>
      <c r="L7" s="18">
        <f>RANK(C7,$C$7:$C$11,0)</f>
        <v>4</v>
      </c>
      <c r="M7" s="18">
        <f>RANK(D7,$D$7:$D$11,0)</f>
        <v>4</v>
      </c>
      <c r="N7" s="18">
        <f>RANK(E7,$E$7:$E$11,0)</f>
        <v>4</v>
      </c>
      <c r="O7" s="18">
        <f>RANK(F7,$F$7:$F$11,0)</f>
        <v>4</v>
      </c>
      <c r="P7" s="18">
        <f>RANK(G7,$G$7:$G$11,0)</f>
        <v>5</v>
      </c>
      <c r="Q7" s="31">
        <f>AVERAGE(K7:P7)</f>
        <v>4.333333333333333</v>
      </c>
      <c r="R7" s="21">
        <f>RANK(Q7,$Q$7:$Q$11,1)</f>
        <v>5</v>
      </c>
    </row>
    <row r="8" spans="1:18" ht="16.5" customHeight="1" x14ac:dyDescent="0.2">
      <c r="A8" s="19" t="str">
        <f>'Evaluator 1'!A5:C5</f>
        <v>Chamberlin</v>
      </c>
      <c r="B8" s="36">
        <f>'Evaluator 1'!J5</f>
        <v>71</v>
      </c>
      <c r="C8" s="36">
        <f>'Evaluator 2'!J5</f>
        <v>67.900000000000006</v>
      </c>
      <c r="D8" s="36">
        <f>'Evaluator 3'!J5</f>
        <v>60</v>
      </c>
      <c r="E8" s="36">
        <f>'Evaluator 4'!J5</f>
        <v>74.5</v>
      </c>
      <c r="F8" s="36">
        <f>'Evaluator 5'!J5</f>
        <v>60</v>
      </c>
      <c r="G8" s="36">
        <f>'Evaluator 6'!J5</f>
        <v>82</v>
      </c>
      <c r="H8" s="30">
        <f>AVERAGE(B8:G8)</f>
        <v>69.233333333333334</v>
      </c>
      <c r="I8" s="27"/>
      <c r="J8" s="27"/>
      <c r="K8" s="18">
        <f t="shared" ref="K8:K11" si="1">RANK(B8,$B$7:$B$11,0)</f>
        <v>1</v>
      </c>
      <c r="L8" s="18">
        <f t="shared" ref="L8:L11" si="2">RANK(C8,$C$7:$C$11,0)</f>
        <v>5</v>
      </c>
      <c r="M8" s="18">
        <f t="shared" ref="M8:M11" si="3">RANK(D8,$D$7:$D$11,0)</f>
        <v>5</v>
      </c>
      <c r="N8" s="18">
        <f t="shared" ref="N8:N11" si="4">RANK(E8,$E$7:$E$11,0)</f>
        <v>3</v>
      </c>
      <c r="O8" s="18">
        <f t="shared" ref="O8:O11" si="5">RANK(F8,$F$7:$F$11,0)</f>
        <v>5</v>
      </c>
      <c r="P8" s="18">
        <f t="shared" ref="P8:P11" si="6">RANK(G8,$G$7:$G$11,0)</f>
        <v>2</v>
      </c>
      <c r="Q8" s="32">
        <f>AVERAGE(K8:P8)</f>
        <v>3.5</v>
      </c>
      <c r="R8" s="21">
        <f t="shared" ref="R8:R11" si="7">RANK(Q8,$Q$7:$Q$11,1)</f>
        <v>4</v>
      </c>
    </row>
    <row r="9" spans="1:18" ht="16.5" customHeight="1" x14ac:dyDescent="0.2">
      <c r="A9" s="19" t="str">
        <f>'Evaluator 1'!A6:C6</f>
        <v>D7</v>
      </c>
      <c r="B9" s="36">
        <f>'Evaluator 1'!J6</f>
        <v>69.886389111289034</v>
      </c>
      <c r="C9" s="36">
        <f>'Evaluator 2'!J6</f>
        <v>82.386389111289049</v>
      </c>
      <c r="D9" s="36">
        <f>'Evaluator 3'!J6</f>
        <v>73.78638911128904</v>
      </c>
      <c r="E9" s="36">
        <f>'Evaluator 4'!J6</f>
        <v>86.386389111289034</v>
      </c>
      <c r="F9" s="36">
        <f>'Evaluator 5'!J6</f>
        <v>68.386389111289034</v>
      </c>
      <c r="G9" s="36">
        <f>'Evaluator 6'!J6</f>
        <v>77.886389111289034</v>
      </c>
      <c r="H9" s="30">
        <f>AVERAGE(B9:G9)</f>
        <v>76.453055777955697</v>
      </c>
      <c r="I9" s="27"/>
      <c r="J9" s="27"/>
      <c r="K9" s="18">
        <f t="shared" si="1"/>
        <v>2</v>
      </c>
      <c r="L9" s="18">
        <f t="shared" si="2"/>
        <v>1</v>
      </c>
      <c r="M9" s="18">
        <f t="shared" si="3"/>
        <v>2</v>
      </c>
      <c r="N9" s="18">
        <f t="shared" si="4"/>
        <v>1</v>
      </c>
      <c r="O9" s="18">
        <f t="shared" si="5"/>
        <v>3</v>
      </c>
      <c r="P9" s="18">
        <f t="shared" si="6"/>
        <v>3</v>
      </c>
      <c r="Q9" s="32">
        <f>AVERAGE(K9:P9)</f>
        <v>2</v>
      </c>
      <c r="R9" s="21">
        <f t="shared" si="7"/>
        <v>2</v>
      </c>
    </row>
    <row r="10" spans="1:18" x14ac:dyDescent="0.2">
      <c r="A10" s="19" t="str">
        <f>'Evaluator 1'!A7:C7</f>
        <v>JR Jones</v>
      </c>
      <c r="B10" s="36">
        <f>'Evaluator 1'!J7</f>
        <v>63.981098740359542</v>
      </c>
      <c r="C10" s="36">
        <f>'Evaluator 2'!J7</f>
        <v>73.381098740359533</v>
      </c>
      <c r="D10" s="36">
        <f>'Evaluator 3'!J7</f>
        <v>72.58109874035955</v>
      </c>
      <c r="E10" s="36">
        <f>'Evaluator 4'!J7</f>
        <v>66.981098740359542</v>
      </c>
      <c r="F10" s="36">
        <f>'Evaluator 5'!J7</f>
        <v>76.981098740359542</v>
      </c>
      <c r="G10" s="36">
        <f>'Evaluator 6'!J7</f>
        <v>77.481098740359542</v>
      </c>
      <c r="H10" s="30">
        <f>AVERAGE(B10:G10)</f>
        <v>71.897765407026199</v>
      </c>
      <c r="I10" s="27"/>
      <c r="J10" s="27"/>
      <c r="K10" s="18">
        <f t="shared" si="1"/>
        <v>4</v>
      </c>
      <c r="L10" s="18">
        <f t="shared" si="2"/>
        <v>3</v>
      </c>
      <c r="M10" s="18">
        <f t="shared" si="3"/>
        <v>3</v>
      </c>
      <c r="N10" s="18">
        <f t="shared" si="4"/>
        <v>5</v>
      </c>
      <c r="O10" s="18">
        <f t="shared" si="5"/>
        <v>1</v>
      </c>
      <c r="P10" s="18">
        <f t="shared" si="6"/>
        <v>4</v>
      </c>
      <c r="Q10" s="32">
        <f>AVERAGE(K10:P10)</f>
        <v>3.3333333333333335</v>
      </c>
      <c r="R10" s="21">
        <f t="shared" si="7"/>
        <v>3</v>
      </c>
    </row>
    <row r="11" spans="1:18" s="50" customFormat="1" x14ac:dyDescent="0.2">
      <c r="A11" s="49" t="str">
        <f>'Evaluator 1'!A8:C8</f>
        <v>Vogler</v>
      </c>
      <c r="B11" s="53">
        <f>'Evaluator 1'!J8</f>
        <v>66.554761868087866</v>
      </c>
      <c r="C11" s="53">
        <f>'Evaluator 2'!J8</f>
        <v>75.654761868087874</v>
      </c>
      <c r="D11" s="53">
        <f>'Evaluator 3'!J8</f>
        <v>83.65476186808786</v>
      </c>
      <c r="E11" s="53">
        <f>'Evaluator 4'!J8</f>
        <v>77.254761868087868</v>
      </c>
      <c r="F11" s="53">
        <f>'Evaluator 5'!J8</f>
        <v>70.554761868087866</v>
      </c>
      <c r="G11" s="53">
        <f>'Evaluator 6'!J8</f>
        <v>85.554761868087866</v>
      </c>
      <c r="H11" s="48">
        <f>AVERAGE(B11:G11)</f>
        <v>76.5380952014212</v>
      </c>
      <c r="I11" s="52"/>
      <c r="J11" s="52"/>
      <c r="K11" s="47">
        <f t="shared" si="1"/>
        <v>3</v>
      </c>
      <c r="L11" s="47">
        <f t="shared" si="2"/>
        <v>2</v>
      </c>
      <c r="M11" s="47">
        <f t="shared" si="3"/>
        <v>1</v>
      </c>
      <c r="N11" s="47">
        <f t="shared" si="4"/>
        <v>2</v>
      </c>
      <c r="O11" s="47">
        <f t="shared" si="5"/>
        <v>2</v>
      </c>
      <c r="P11" s="47">
        <f t="shared" si="6"/>
        <v>1</v>
      </c>
      <c r="Q11" s="51">
        <f>AVERAGE(K11:P11)</f>
        <v>1.8333333333333333</v>
      </c>
      <c r="R11" s="46">
        <f t="shared" si="7"/>
        <v>1</v>
      </c>
    </row>
    <row r="15" spans="1:18" x14ac:dyDescent="0.2">
      <c r="A15" s="20" t="s">
        <v>13</v>
      </c>
    </row>
    <row r="16" spans="1:18" x14ac:dyDescent="0.2">
      <c r="A16" s="20"/>
    </row>
  </sheetData>
  <mergeCells count="2">
    <mergeCell ref="A3:I3"/>
    <mergeCell ref="Q5:R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2"/>
  <sheetViews>
    <sheetView tabSelected="1" zoomScaleNormal="100" workbookViewId="0">
      <selection activeCell="E13" sqref="E13:G13"/>
    </sheetView>
  </sheetViews>
  <sheetFormatPr defaultColWidth="9.140625" defaultRowHeight="12.75" x14ac:dyDescent="0.2"/>
  <cols>
    <col min="1" max="1" width="20.7109375" style="76" customWidth="1"/>
    <col min="2" max="19" width="9.5703125" style="76" customWidth="1"/>
    <col min="20" max="16384" width="9.140625" style="76"/>
  </cols>
  <sheetData>
    <row r="1" spans="1:19" ht="15.75" customHeight="1" x14ac:dyDescent="0.25">
      <c r="A1" s="74" t="s">
        <v>34</v>
      </c>
      <c r="B1" s="74"/>
      <c r="C1" s="74"/>
      <c r="D1" s="74"/>
      <c r="E1" s="74"/>
      <c r="F1" s="74"/>
      <c r="G1" s="74"/>
      <c r="H1" s="74"/>
      <c r="I1" s="74"/>
      <c r="J1" s="75"/>
    </row>
    <row r="2" spans="1:19" ht="16.5" thickBot="1" x14ac:dyDescent="0.3">
      <c r="A2" s="77" t="s">
        <v>32</v>
      </c>
      <c r="B2" s="77"/>
      <c r="C2" s="77"/>
      <c r="D2" s="77"/>
      <c r="E2" s="77"/>
      <c r="F2" s="77"/>
      <c r="G2" s="77"/>
      <c r="H2" s="77"/>
      <c r="I2" s="77"/>
      <c r="J2" s="78"/>
    </row>
    <row r="3" spans="1:19" ht="13.5" thickBot="1" x14ac:dyDescent="0.25">
      <c r="A3" s="79" t="s">
        <v>35</v>
      </c>
      <c r="B3" s="80"/>
      <c r="C3" s="81"/>
      <c r="D3" s="82"/>
    </row>
    <row r="4" spans="1:19" ht="15" customHeight="1" x14ac:dyDescent="0.2">
      <c r="A4" s="79" t="s">
        <v>36</v>
      </c>
      <c r="B4" s="83" t="s">
        <v>37</v>
      </c>
      <c r="C4" s="83"/>
      <c r="D4" s="83"/>
      <c r="E4" s="84"/>
    </row>
    <row r="5" spans="1:19" s="87" customFormat="1" ht="20.25" customHeight="1" thickBot="1" x14ac:dyDescent="0.3">
      <c r="A5" s="85" t="s">
        <v>38</v>
      </c>
      <c r="B5" s="85"/>
      <c r="C5" s="86"/>
      <c r="D5" s="86"/>
      <c r="E5" s="86"/>
      <c r="F5" s="86"/>
      <c r="G5" s="86"/>
    </row>
    <row r="6" spans="1:19" s="87" customFormat="1" ht="27" customHeight="1" thickBot="1" x14ac:dyDescent="0.25">
      <c r="A6" s="88"/>
      <c r="B6" s="89" t="s">
        <v>39</v>
      </c>
      <c r="C6" s="89"/>
      <c r="D6" s="89"/>
      <c r="E6" s="89"/>
      <c r="F6" s="89"/>
      <c r="G6" s="89"/>
      <c r="H6" s="89"/>
      <c r="I6" s="89"/>
    </row>
    <row r="7" spans="1:19" s="87" customFormat="1" ht="20.25" customHeight="1" thickBot="1" x14ac:dyDescent="0.3">
      <c r="A7" s="90" t="s">
        <v>40</v>
      </c>
      <c r="B7" s="90"/>
      <c r="C7" s="91"/>
      <c r="D7" s="92"/>
      <c r="E7" s="92"/>
      <c r="F7" s="92"/>
      <c r="G7" s="92"/>
    </row>
    <row r="8" spans="1:19" s="87" customFormat="1" ht="27" customHeight="1" thickBot="1" x14ac:dyDescent="0.25">
      <c r="A8" s="88"/>
      <c r="B8" s="89" t="s">
        <v>41</v>
      </c>
      <c r="C8" s="89"/>
      <c r="D8" s="89"/>
      <c r="E8" s="89"/>
      <c r="F8" s="89"/>
      <c r="G8" s="89"/>
      <c r="H8" s="89"/>
      <c r="I8" s="89"/>
    </row>
    <row r="9" spans="1:19" ht="15" customHeight="1" x14ac:dyDescent="0.2"/>
    <row r="10" spans="1:19" ht="15" customHeight="1" x14ac:dyDescent="0.2"/>
    <row r="11" spans="1:19" ht="11.25" customHeight="1" thickBot="1" x14ac:dyDescent="0.25"/>
    <row r="12" spans="1:19" s="93" customFormat="1" ht="13.5" thickBot="1" x14ac:dyDescent="0.25">
      <c r="B12" s="94" t="s">
        <v>42</v>
      </c>
      <c r="C12" s="95"/>
      <c r="D12" s="96"/>
      <c r="E12" s="94" t="s">
        <v>43</v>
      </c>
      <c r="F12" s="95"/>
      <c r="G12" s="96"/>
      <c r="H12" s="94" t="s">
        <v>44</v>
      </c>
      <c r="I12" s="95"/>
      <c r="J12" s="96"/>
      <c r="K12" s="94" t="s">
        <v>45</v>
      </c>
      <c r="L12" s="95"/>
      <c r="M12" s="96"/>
      <c r="N12" s="94" t="s">
        <v>46</v>
      </c>
      <c r="O12" s="95"/>
      <c r="P12" s="96"/>
      <c r="Q12" s="94" t="s">
        <v>47</v>
      </c>
      <c r="R12" s="95"/>
      <c r="S12" s="96"/>
    </row>
    <row r="13" spans="1:19" s="93" customFormat="1" ht="78.75" customHeight="1" x14ac:dyDescent="0.2">
      <c r="B13" s="97" t="s">
        <v>48</v>
      </c>
      <c r="C13" s="98"/>
      <c r="D13" s="99"/>
      <c r="E13" s="100" t="s">
        <v>49</v>
      </c>
      <c r="F13" s="101"/>
      <c r="G13" s="102"/>
      <c r="H13" s="100" t="s">
        <v>50</v>
      </c>
      <c r="I13" s="101"/>
      <c r="J13" s="102"/>
      <c r="K13" s="100" t="s">
        <v>51</v>
      </c>
      <c r="L13" s="101"/>
      <c r="M13" s="102"/>
      <c r="N13" s="100" t="s">
        <v>52</v>
      </c>
      <c r="O13" s="101"/>
      <c r="P13" s="102"/>
      <c r="Q13" s="100" t="s">
        <v>53</v>
      </c>
      <c r="R13" s="101"/>
      <c r="S13" s="102"/>
    </row>
    <row r="14" spans="1:19" s="107" customFormat="1" ht="11.25" customHeight="1" x14ac:dyDescent="0.2">
      <c r="A14" s="103"/>
      <c r="B14" s="104" t="s">
        <v>54</v>
      </c>
      <c r="C14" s="105"/>
      <c r="D14" s="106"/>
      <c r="E14" s="104" t="s">
        <v>54</v>
      </c>
      <c r="F14" s="105"/>
      <c r="G14" s="106"/>
      <c r="H14" s="104" t="s">
        <v>54</v>
      </c>
      <c r="I14" s="105"/>
      <c r="J14" s="106"/>
      <c r="K14" s="104" t="s">
        <v>54</v>
      </c>
      <c r="L14" s="105"/>
      <c r="M14" s="106"/>
      <c r="N14" s="104" t="s">
        <v>54</v>
      </c>
      <c r="O14" s="105"/>
      <c r="P14" s="106"/>
      <c r="Q14" s="104" t="s">
        <v>54</v>
      </c>
      <c r="R14" s="105"/>
      <c r="S14" s="106"/>
    </row>
    <row r="15" spans="1:19" s="107" customFormat="1" x14ac:dyDescent="0.2">
      <c r="A15" s="108" t="s">
        <v>27</v>
      </c>
      <c r="B15" s="109"/>
      <c r="C15" s="110"/>
      <c r="D15" s="111"/>
      <c r="E15" s="112"/>
      <c r="F15" s="113"/>
      <c r="G15" s="114"/>
      <c r="H15" s="112"/>
      <c r="I15" s="113"/>
      <c r="J15" s="114"/>
      <c r="K15" s="112"/>
      <c r="L15" s="113"/>
      <c r="M15" s="114"/>
      <c r="N15" s="112"/>
      <c r="O15" s="113"/>
      <c r="P15" s="114"/>
      <c r="Q15" s="112"/>
      <c r="R15" s="113"/>
      <c r="S15" s="114"/>
    </row>
    <row r="16" spans="1:19" s="107" customFormat="1" x14ac:dyDescent="0.2">
      <c r="A16" s="108" t="s">
        <v>28</v>
      </c>
      <c r="B16" s="115"/>
      <c r="C16" s="116"/>
      <c r="D16" s="117"/>
      <c r="E16" s="118"/>
      <c r="F16" s="119"/>
      <c r="G16" s="120"/>
      <c r="H16" s="118"/>
      <c r="I16" s="119"/>
      <c r="J16" s="120"/>
      <c r="K16" s="118"/>
      <c r="L16" s="119"/>
      <c r="M16" s="120"/>
      <c r="N16" s="118"/>
      <c r="O16" s="119"/>
      <c r="P16" s="120"/>
      <c r="Q16" s="118"/>
      <c r="R16" s="119"/>
      <c r="S16" s="120"/>
    </row>
    <row r="17" spans="1:19" s="107" customFormat="1" x14ac:dyDescent="0.2">
      <c r="A17" s="108" t="s">
        <v>29</v>
      </c>
      <c r="B17" s="115"/>
      <c r="C17" s="116"/>
      <c r="D17" s="117"/>
      <c r="E17" s="118"/>
      <c r="F17" s="119"/>
      <c r="G17" s="120"/>
      <c r="H17" s="118"/>
      <c r="I17" s="119"/>
      <c r="J17" s="120"/>
      <c r="K17" s="118"/>
      <c r="L17" s="119"/>
      <c r="M17" s="120"/>
      <c r="N17" s="118"/>
      <c r="O17" s="119"/>
      <c r="P17" s="120"/>
      <c r="Q17" s="118"/>
      <c r="R17" s="119"/>
      <c r="S17" s="120"/>
    </row>
    <row r="18" spans="1:19" s="107" customFormat="1" x14ac:dyDescent="0.2">
      <c r="A18" s="108" t="s">
        <v>30</v>
      </c>
      <c r="B18" s="115"/>
      <c r="C18" s="116"/>
      <c r="D18" s="117"/>
      <c r="E18" s="118"/>
      <c r="F18" s="119"/>
      <c r="G18" s="120"/>
      <c r="H18" s="118"/>
      <c r="I18" s="119"/>
      <c r="J18" s="120"/>
      <c r="K18" s="118"/>
      <c r="L18" s="119"/>
      <c r="M18" s="120"/>
      <c r="N18" s="118"/>
      <c r="O18" s="119"/>
      <c r="P18" s="120"/>
      <c r="Q18" s="118"/>
      <c r="R18" s="119"/>
      <c r="S18" s="120"/>
    </row>
    <row r="19" spans="1:19" s="107" customFormat="1" x14ac:dyDescent="0.2">
      <c r="A19" s="108" t="s">
        <v>31</v>
      </c>
      <c r="B19" s="115"/>
      <c r="C19" s="116"/>
      <c r="D19" s="117"/>
      <c r="E19" s="118"/>
      <c r="F19" s="119"/>
      <c r="G19" s="120"/>
      <c r="H19" s="118"/>
      <c r="I19" s="119"/>
      <c r="J19" s="120"/>
      <c r="K19" s="118"/>
      <c r="L19" s="119"/>
      <c r="M19" s="120"/>
      <c r="N19" s="118"/>
      <c r="O19" s="119"/>
      <c r="P19" s="120"/>
      <c r="Q19" s="118"/>
      <c r="R19" s="119"/>
      <c r="S19" s="120"/>
    </row>
    <row r="20" spans="1:19" s="122" customFormat="1" ht="7.5" customHeight="1" x14ac:dyDescent="0.2">
      <c r="A20" s="121"/>
      <c r="B20" s="121"/>
      <c r="C20" s="121"/>
      <c r="D20" s="121"/>
      <c r="E20" s="121"/>
      <c r="F20" s="121"/>
      <c r="G20" s="121"/>
      <c r="H20" s="121"/>
      <c r="I20" s="121"/>
      <c r="J20" s="121"/>
      <c r="K20" s="121"/>
      <c r="L20" s="121"/>
      <c r="M20" s="121"/>
      <c r="N20" s="121"/>
      <c r="O20" s="121"/>
      <c r="P20" s="121"/>
      <c r="Q20" s="121"/>
      <c r="R20" s="121"/>
      <c r="S20" s="121"/>
    </row>
    <row r="21" spans="1:19" s="123" customFormat="1" ht="6.75" customHeight="1" x14ac:dyDescent="0.2"/>
    <row r="23" spans="1:19" x14ac:dyDescent="0.2">
      <c r="A23" s="124"/>
      <c r="G23" s="125"/>
      <c r="H23" s="125"/>
    </row>
    <row r="24" spans="1:19" x14ac:dyDescent="0.2">
      <c r="A24" s="126" t="s">
        <v>55</v>
      </c>
      <c r="B24" s="127"/>
      <c r="C24" s="127"/>
      <c r="D24" s="127"/>
      <c r="G24" s="125"/>
      <c r="H24" s="125"/>
      <c r="I24" s="125"/>
      <c r="J24" s="125"/>
    </row>
    <row r="25" spans="1:19" ht="15" x14ac:dyDescent="0.25">
      <c r="A25" s="127"/>
      <c r="B25" s="128"/>
      <c r="C25" s="129"/>
      <c r="D25" s="127"/>
      <c r="G25" s="125"/>
      <c r="H25" s="125"/>
      <c r="I25" s="125"/>
      <c r="J25" s="125"/>
    </row>
    <row r="26" spans="1:19" ht="15" x14ac:dyDescent="0.25">
      <c r="A26" s="127"/>
      <c r="B26" s="128"/>
      <c r="C26" s="129"/>
      <c r="D26" s="127"/>
      <c r="G26" s="125"/>
      <c r="H26" s="125"/>
      <c r="I26" s="125"/>
      <c r="J26" s="125"/>
    </row>
    <row r="27" spans="1:19" ht="15" x14ac:dyDescent="0.25">
      <c r="A27" s="127"/>
      <c r="B27" s="128"/>
      <c r="C27" s="129"/>
      <c r="D27" s="127"/>
      <c r="G27" s="125"/>
      <c r="H27" s="125"/>
      <c r="I27" s="125"/>
      <c r="J27" s="125"/>
    </row>
    <row r="28" spans="1:19" ht="15" x14ac:dyDescent="0.25">
      <c r="A28" s="127"/>
      <c r="B28" s="128"/>
      <c r="C28" s="129"/>
      <c r="D28" s="127"/>
      <c r="G28" s="125"/>
      <c r="H28" s="125"/>
      <c r="I28" s="125"/>
      <c r="J28" s="125"/>
    </row>
    <row r="29" spans="1:19" ht="15" x14ac:dyDescent="0.25">
      <c r="A29" s="127"/>
      <c r="B29" s="128"/>
      <c r="C29" s="129"/>
      <c r="D29" s="127"/>
      <c r="G29" s="125"/>
      <c r="H29" s="125"/>
      <c r="I29" s="125"/>
      <c r="J29" s="125"/>
    </row>
    <row r="30" spans="1:19" ht="15" x14ac:dyDescent="0.25">
      <c r="A30" s="127"/>
      <c r="B30" s="128"/>
      <c r="C30" s="129"/>
      <c r="D30" s="127"/>
      <c r="G30" s="125"/>
      <c r="H30" s="125"/>
      <c r="I30" s="125"/>
      <c r="J30" s="125"/>
    </row>
    <row r="31" spans="1:19" ht="7.5" customHeight="1" x14ac:dyDescent="0.2">
      <c r="A31" s="127"/>
      <c r="B31" s="127"/>
      <c r="C31" s="129"/>
      <c r="D31" s="127"/>
      <c r="G31" s="125"/>
      <c r="H31" s="125"/>
      <c r="I31" s="125"/>
      <c r="J31" s="125"/>
    </row>
    <row r="32" spans="1:19" x14ac:dyDescent="0.2">
      <c r="A32" s="130"/>
      <c r="B32" s="127"/>
      <c r="C32" s="129"/>
      <c r="D32" s="127"/>
      <c r="G32" s="125"/>
      <c r="H32" s="125"/>
      <c r="I32" s="125"/>
      <c r="J32" s="125"/>
    </row>
    <row r="33" spans="1:13" x14ac:dyDescent="0.2">
      <c r="A33" s="127"/>
      <c r="B33" s="127"/>
      <c r="C33" s="131"/>
      <c r="D33" s="127"/>
      <c r="G33" s="125"/>
      <c r="H33" s="125"/>
      <c r="I33" s="125"/>
      <c r="J33" s="125"/>
    </row>
    <row r="34" spans="1:13" x14ac:dyDescent="0.2">
      <c r="I34" s="125"/>
      <c r="J34" s="125"/>
      <c r="K34" s="125"/>
      <c r="L34" s="125"/>
    </row>
    <row r="35" spans="1:13" x14ac:dyDescent="0.2">
      <c r="I35" s="125"/>
      <c r="J35" s="125"/>
      <c r="K35" s="125"/>
      <c r="L35" s="125"/>
      <c r="M35" s="125"/>
    </row>
    <row r="36" spans="1:13" x14ac:dyDescent="0.2">
      <c r="L36" s="125"/>
      <c r="M36" s="125"/>
    </row>
    <row r="37" spans="1:13" x14ac:dyDescent="0.2">
      <c r="L37" s="125"/>
      <c r="M37" s="125"/>
    </row>
    <row r="38" spans="1:13" x14ac:dyDescent="0.2">
      <c r="L38" s="125"/>
      <c r="M38" s="125"/>
    </row>
    <row r="39" spans="1:13" x14ac:dyDescent="0.2">
      <c r="L39" s="125"/>
      <c r="M39" s="125"/>
    </row>
    <row r="52" spans="1:1" x14ac:dyDescent="0.2">
      <c r="A52" s="132" t="s">
        <v>56</v>
      </c>
    </row>
  </sheetData>
  <mergeCells count="56">
    <mergeCell ref="B19:D19"/>
    <mergeCell ref="E19:G19"/>
    <mergeCell ref="H19:J19"/>
    <mergeCell ref="K19:M19"/>
    <mergeCell ref="N19:P19"/>
    <mergeCell ref="Q19:S19"/>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2021-05-19T16:58:31Z</dcterms:modified>
</cp:coreProperties>
</file>